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ОЛ" sheetId="1" r:id="rId1"/>
    <sheet name="Списки" sheetId="2" state="hidden" r:id="rId2"/>
    <sheet name="автоматы и токи" sheetId="3" state="hidden" r:id="rId3"/>
  </sheets>
  <definedNames>
    <definedName name="GSM">Списки!$D$54:$I$54</definedName>
    <definedName name="Iномввод">Списки!$C$31:$M$31</definedName>
    <definedName name="IномОЛ">Списки!$C$45:$U$45</definedName>
    <definedName name="Iномрв">Списки!$C$29:$G$29</definedName>
    <definedName name="Iномсекц">Списки!$C$39:$L$39</definedName>
    <definedName name="OptidinBM125">'автоматы и токи'!$A$15:$A$17</definedName>
    <definedName name="OptidinBM63">'автоматы и токи'!$A$2:$A$14</definedName>
    <definedName name="OptiMatD">'автоматы и токи'!$A$16:$A$29</definedName>
    <definedName name="OptiMatE">'автоматы и токи'!$A$7:$A$20</definedName>
    <definedName name="Uном">Списки!$C$12:$D$12</definedName>
    <definedName name="автоматы">'автоматы и токи'!$B$1:$AC$1</definedName>
    <definedName name="Амперметры">Списки!$C$34:$D$34</definedName>
    <definedName name="ВА0436">'автоматы и токи'!$A$7:$A$22</definedName>
    <definedName name="ВА4729">'автоматы и токи'!$A$2:$A$14</definedName>
    <definedName name="ВА5135">'автоматы и токи'!$A$7:$A$22</definedName>
    <definedName name="ВА5139">'автоматы и токи'!$A$20:$A$24</definedName>
    <definedName name="ВА5341">'автоматы и токи'!$A$20:$A$27</definedName>
    <definedName name="ВА5343">'автоматы и токи'!$A$29:$A$30</definedName>
    <definedName name="ВА5541">'автоматы и токи'!$A$20:$A$27</definedName>
    <definedName name="ВА5543">'автоматы и токи'!$A$29:$A$30</definedName>
    <definedName name="ВА5731">'автоматы и токи'!$A$7:$A$16</definedName>
    <definedName name="ВА5735">'автоматы и токи'!$A$7:$A$20</definedName>
    <definedName name="ВА5739">'автоматы и токи'!$A$20:$A$24</definedName>
    <definedName name="ВА57Ф31">'автоматы и токи'!$A$7:$A$16</definedName>
    <definedName name="ВА57Ф35">'автоматы и токи'!$A$7:$A$20</definedName>
    <definedName name="ВА8832">'автоматы и токи'!$A$6:$A$17</definedName>
    <definedName name="ВА8833">'автоматы и токи'!$A$7:$A$18</definedName>
    <definedName name="ВА8835">'автоматы и токи'!$A$17:$A$20</definedName>
    <definedName name="ВА8837">'автоматы и токи'!$A$20:$A$22</definedName>
    <definedName name="ВА8840">'автоматы и токи'!$A$22:$A$26</definedName>
    <definedName name="ВентТО">Списки!$C$9:$D$9</definedName>
    <definedName name="ВНАп">Списки!$C$18:$F$18</definedName>
    <definedName name="ВоздухКабель">Списки!$C$13:$D$13</definedName>
    <definedName name="Вольтметр">Списки!$C$33:$D$33</definedName>
    <definedName name="Выключательввод">Списки!$C$30:$L$30</definedName>
    <definedName name="Климат">Списки!$C$15:$D$15</definedName>
    <definedName name="КолОЛ">Списки!$C$46:$X$46</definedName>
    <definedName name="Колтр">Списки!$C$7:$D$7</definedName>
    <definedName name="Комм">Списки!$C$55:$S$55</definedName>
    <definedName name="МГ">Списки!$C$17:$D$17</definedName>
    <definedName name="Мощность">Списки!$C$8:$M$8</definedName>
    <definedName name="НЕТ">'автоматы и токи'!$A$32</definedName>
    <definedName name="_xlnm.Print_Area" localSheetId="0">ОЛ!$B$1:$U$59</definedName>
    <definedName name="опн">#N/A</definedName>
    <definedName name="ОПНВН10">Списки!$L$16:$T$16</definedName>
    <definedName name="ОПНВН6">Списки!$C$16:$K$16</definedName>
    <definedName name="ОПННН">Списки!$C$35:$H$35</definedName>
    <definedName name="ПКТ">#N/A</definedName>
    <definedName name="ПКТ10">Списки!$C$24:$O$24</definedName>
    <definedName name="ПКТ6">Списки!$C$23:$O$23</definedName>
    <definedName name="Предохранитель">Списки!$C$23:$K$24</definedName>
    <definedName name="разъединительввод">Списки!$C$28:$H$28</definedName>
    <definedName name="Разъедсекц">Списки!$C$40:$H$40</definedName>
    <definedName name="РБК0">'автоматы и токи'!$A$2:$A$18</definedName>
    <definedName name="РБК1">'автоматы и токи'!$A$2:$A$20</definedName>
    <definedName name="РБК2">'автоматы и токи'!$A$12:$A$22</definedName>
    <definedName name="РБК3">'автоматы и токи'!$A$16:$A$24</definedName>
    <definedName name="рвн">#N/A</definedName>
    <definedName name="ре19">#N/A</definedName>
    <definedName name="Схематр">Списки!$C$11:$F$11</definedName>
    <definedName name="Счетчик">Списки!$C$53:$X$53</definedName>
    <definedName name="Тип">#N/A</definedName>
    <definedName name="ТипОЛ">Списки!$C$44:$O$44</definedName>
    <definedName name="ТипСекц">Списки!$C$38:$H$38</definedName>
    <definedName name="Типсчетчика">Списки!$C$52:$F$52</definedName>
    <definedName name="Типтр">Списки!$C$10:$H$10</definedName>
    <definedName name="Тртока">Списки!$G$32:$W$32</definedName>
    <definedName name="Тртокаввод">Списки!$C$32:$F$32</definedName>
    <definedName name="ТТОЛ">Списки!$C$48:$D$48</definedName>
    <definedName name="Тупиковая">Списки!$C$6:$D$6</definedName>
    <definedName name="увн">#N/A</definedName>
    <definedName name="Фидер">Списки!$C$61:$I$61</definedName>
    <definedName name="Фотореле">Списки!$C$62:$F$62</definedName>
  </definedNames>
  <calcPr calcId="145621" iterateDelta="1E-4"/>
</workbook>
</file>

<file path=xl/calcChain.xml><?xml version="1.0" encoding="utf-8"?>
<calcChain xmlns="http://schemas.openxmlformats.org/spreadsheetml/2006/main">
  <c r="B5" i="1" l="1"/>
  <c r="K6" i="1"/>
  <c r="K7" i="1"/>
  <c r="K8" i="1"/>
  <c r="L9" i="1"/>
  <c r="K15" i="1"/>
  <c r="L16" i="1"/>
  <c r="L17" i="1"/>
  <c r="T17" i="1"/>
  <c r="V17" i="1"/>
  <c r="K18" i="1"/>
  <c r="L18" i="1"/>
  <c r="J19" i="1"/>
  <c r="L24" i="1"/>
  <c r="L25" i="1"/>
  <c r="C32" i="1"/>
  <c r="C56" i="1"/>
  <c r="A7" i="2"/>
  <c r="E67" i="2"/>
  <c r="C69" i="2"/>
  <c r="D69" i="2"/>
  <c r="E69" i="2"/>
  <c r="C70" i="2"/>
  <c r="D70" i="2"/>
  <c r="E70" i="2"/>
  <c r="E77" i="2"/>
  <c r="C71" i="2"/>
  <c r="D71" i="2"/>
  <c r="E71" i="2"/>
  <c r="C77" i="2"/>
  <c r="D77" i="2"/>
  <c r="F28" i="1"/>
  <c r="M28" i="1"/>
  <c r="G28" i="1"/>
  <c r="J28" i="1"/>
  <c r="L28" i="1"/>
  <c r="C28" i="1"/>
  <c r="K28" i="1"/>
  <c r="E28" i="1"/>
  <c r="O28" i="1"/>
  <c r="K22" i="1"/>
  <c r="I28" i="1"/>
  <c r="N28" i="1"/>
  <c r="H28" i="1"/>
  <c r="D28" i="1"/>
</calcChain>
</file>

<file path=xl/sharedStrings.xml><?xml version="1.0" encoding="utf-8"?>
<sst xmlns="http://schemas.openxmlformats.org/spreadsheetml/2006/main" count="414" uniqueCount="253">
  <si>
    <t>Организация</t>
  </si>
  <si>
    <t>Контактное лицо</t>
  </si>
  <si>
    <t>Контактный телефон</t>
  </si>
  <si>
    <t>Тип КТП</t>
  </si>
  <si>
    <t>Столбовая</t>
  </si>
  <si>
    <t>Мощность тр-ра (кВА)</t>
  </si>
  <si>
    <t>Тип трансформатора</t>
  </si>
  <si>
    <t>ТМГ</t>
  </si>
  <si>
    <t>Схема соед обмоток</t>
  </si>
  <si>
    <t>У/Ун-0</t>
  </si>
  <si>
    <t>Номинальное напряжение ВН (кВ)</t>
  </si>
  <si>
    <t>Тип ввода ВН</t>
  </si>
  <si>
    <t>Воздух</t>
  </si>
  <si>
    <t>- комплектно траверса с опорно-стержневой изоляцией</t>
  </si>
  <si>
    <t>Тип вывода НН</t>
  </si>
  <si>
    <t>Климатическое исполнение</t>
  </si>
  <si>
    <t>УХЛ1</t>
  </si>
  <si>
    <t>ОПН ВН</t>
  </si>
  <si>
    <t>ОПНп-10/12/550 УХЛ1</t>
  </si>
  <si>
    <t>Тип аппарата ВН</t>
  </si>
  <si>
    <t>РЛНД</t>
  </si>
  <si>
    <r>
      <rPr>
        <b/>
        <sz val="11"/>
        <rFont val="Arial"/>
        <family val="2"/>
        <charset val="204"/>
      </rPr>
      <t>ПКТ</t>
    </r>
    <r>
      <rPr>
        <sz val="11"/>
        <rFont val="Arial"/>
        <family val="2"/>
        <charset val="204"/>
      </rPr>
      <t xml:space="preserve"> (с рамой для установки на опору)</t>
    </r>
  </si>
  <si>
    <t>ПКТ 101-10-2-12,5 У1</t>
  </si>
  <si>
    <t>рекомендуемое</t>
  </si>
  <si>
    <t>Сторона НН (Ввод)</t>
  </si>
  <si>
    <t>Тип выключателя</t>
  </si>
  <si>
    <t>ВА4729</t>
  </si>
  <si>
    <t>Номинальный ток, А</t>
  </si>
  <si>
    <t>Трансформаторы тока, кл. точн/Iн</t>
  </si>
  <si>
    <t>0,5s</t>
  </si>
  <si>
    <t>/</t>
  </si>
  <si>
    <t>40/5</t>
  </si>
  <si>
    <t>Наличие вольтметра</t>
  </si>
  <si>
    <t>НЕТ</t>
  </si>
  <si>
    <t>Наличие амперметров</t>
  </si>
  <si>
    <t>ОПН НН</t>
  </si>
  <si>
    <t>ОПНп-0,38/450/0,4 УХЛ1</t>
  </si>
  <si>
    <t>Сторона НН (отходящие линии)</t>
  </si>
  <si>
    <t>Автоматический выключатель, тип</t>
  </si>
  <si>
    <t xml:space="preserve">  </t>
  </si>
  <si>
    <t>Количество</t>
  </si>
  <si>
    <t>Итого количество:</t>
  </si>
  <si>
    <t xml:space="preserve">! Не более 3 шт ВА04-36 </t>
  </si>
  <si>
    <t>Тр. тока на отходящих линиях</t>
  </si>
  <si>
    <t>Учет, АСКУЭ, освещение</t>
  </si>
  <si>
    <t>Тип счетчика эл. эн.</t>
  </si>
  <si>
    <t>Активно-реактивный</t>
  </si>
  <si>
    <t xml:space="preserve"> </t>
  </si>
  <si>
    <t>Марка счетчика эл. эн.</t>
  </si>
  <si>
    <t>Другой</t>
  </si>
  <si>
    <t>GSM-модем</t>
  </si>
  <si>
    <t>Коммуникатор</t>
  </si>
  <si>
    <t>Фидер уличного освещения</t>
  </si>
  <si>
    <t>Фотореле уличного освещения, тип</t>
  </si>
  <si>
    <t>Дополнительная комплектация (по запросу)</t>
  </si>
  <si>
    <t>Кабель от силового трансформатора к РУНН (наконечники со стороны тр-ра), метров</t>
  </si>
  <si>
    <t>ДА</t>
  </si>
  <si>
    <t>Комплект наконечников для кабеля к РУНН</t>
  </si>
  <si>
    <t>Примечания</t>
  </si>
  <si>
    <t>Внимание! Сумма токов линий, находящихся в работе, не должна превышать номинальный ток силового трансформатора.</t>
  </si>
  <si>
    <t xml:space="preserve">Обозначение: </t>
  </si>
  <si>
    <t>Количество, шт.</t>
  </si>
  <si>
    <t>ОАО "Свердловский завод трансформаторов тока", 620043, Г.Екатеринбург ул. Черкасская,25 тел./343/ 234-31-04                              факс /343/212-52-55        e-mail:marketing@cztt.ru        cztt@cztt.ru         сайт: www.cztt.ru</t>
  </si>
  <si>
    <t>Мачтовая</t>
  </si>
  <si>
    <t>Тупиковая/Проходная</t>
  </si>
  <si>
    <t>Тупиковая</t>
  </si>
  <si>
    <t>Проходная</t>
  </si>
  <si>
    <t>Количество трансформаторов</t>
  </si>
  <si>
    <t>принудительная вентиляция ТО</t>
  </si>
  <si>
    <t>Да</t>
  </si>
  <si>
    <r>
      <rPr>
        <b/>
        <sz val="11"/>
        <color indexed="8"/>
        <rFont val="Arial"/>
        <family val="2"/>
        <charset val="204"/>
      </rPr>
      <t>ТМГ(</t>
    </r>
    <r>
      <rPr>
        <b/>
        <sz val="8"/>
        <color indexed="8"/>
        <rFont val="Arial"/>
        <family val="2"/>
        <charset val="204"/>
      </rPr>
      <t>пониж</t>
    </r>
    <r>
      <rPr>
        <b/>
        <sz val="11"/>
        <color indexed="8"/>
        <rFont val="Arial"/>
        <family val="2"/>
        <charset val="204"/>
      </rPr>
      <t>)</t>
    </r>
  </si>
  <si>
    <r>
      <rPr>
        <b/>
        <sz val="11"/>
        <color indexed="8"/>
        <rFont val="Arial"/>
        <family val="2"/>
        <charset val="204"/>
      </rPr>
      <t>ТЛС(</t>
    </r>
    <r>
      <rPr>
        <b/>
        <sz val="8"/>
        <color indexed="8"/>
        <rFont val="Arial"/>
        <family val="2"/>
        <charset val="204"/>
      </rPr>
      <t>медь</t>
    </r>
    <r>
      <rPr>
        <b/>
        <sz val="11"/>
        <color indexed="8"/>
        <rFont val="Arial"/>
        <family val="2"/>
        <charset val="204"/>
      </rPr>
      <t>)</t>
    </r>
  </si>
  <si>
    <r>
      <rPr>
        <b/>
        <sz val="11"/>
        <rFont val="Arial"/>
        <family val="2"/>
        <charset val="204"/>
      </rPr>
      <t>ТЛС(</t>
    </r>
    <r>
      <rPr>
        <b/>
        <sz val="8"/>
        <rFont val="Arial"/>
        <family val="2"/>
        <charset val="204"/>
      </rPr>
      <t>алю</t>
    </r>
    <r>
      <rPr>
        <b/>
        <sz val="11"/>
        <rFont val="Arial"/>
        <family val="2"/>
        <charset val="204"/>
      </rPr>
      <t>м)</t>
    </r>
  </si>
  <si>
    <t>ОЛ</t>
  </si>
  <si>
    <t>Д/Ун-11</t>
  </si>
  <si>
    <t>У/Zн</t>
  </si>
  <si>
    <t>Номинальное напряжение на стороне ВН (кВ)</t>
  </si>
  <si>
    <t>Кабель</t>
  </si>
  <si>
    <t>У1</t>
  </si>
  <si>
    <t>ОПНп-6/6,6/550 УХЛ1</t>
  </si>
  <si>
    <t>ОПНп-6/6,9/550 УХЛ1</t>
  </si>
  <si>
    <t>ОПНп-6/7,2/550 УХЛ1</t>
  </si>
  <si>
    <t>ОПНп-6/7,6/550 УХЛ1</t>
  </si>
  <si>
    <t>ОПНп-6/6,6/680 УХЛ1</t>
  </si>
  <si>
    <t>ОПНп-6/6,9/680 УХЛ1</t>
  </si>
  <si>
    <t>ОПНп-6/7,2/680 УХЛ1</t>
  </si>
  <si>
    <t>ОПНп-6/7,6/680 УХЛ1</t>
  </si>
  <si>
    <t>ОПНп-10/11/550 УХЛ1</t>
  </si>
  <si>
    <t>ОПНп-10/11,5/550 УХЛ1</t>
  </si>
  <si>
    <t>ОПНп-10/12,7/550 УХЛ1</t>
  </si>
  <si>
    <t>ОПНп-10/11/680 УХЛ1</t>
  </si>
  <si>
    <t>ОПНп-10/11,5/680 УХЛ1</t>
  </si>
  <si>
    <t>ОПНп-10/12/680 УХЛ1</t>
  </si>
  <si>
    <t>ОПНп-10/12,7/680 УХЛ1</t>
  </si>
  <si>
    <t>Малогабаритная КТП (без УВН)</t>
  </si>
  <si>
    <t>Нет</t>
  </si>
  <si>
    <t>РЛК</t>
  </si>
  <si>
    <t>ПКТ 101-6-2-20 У1</t>
  </si>
  <si>
    <t>ПКТ 101-6-3,2-20 У1</t>
  </si>
  <si>
    <t>ПКТ 101-6-5-20 У1</t>
  </si>
  <si>
    <t>ПКТ 101-6-8-20 У1</t>
  </si>
  <si>
    <t>ПКТ 101-6-10-20 У1</t>
  </si>
  <si>
    <t>ПКТ 101-6-16-20 У1</t>
  </si>
  <si>
    <t>ПКТ 101-6-31,5-20 У1</t>
  </si>
  <si>
    <t>ПКТ 102-6-40-31,5 У1</t>
  </si>
  <si>
    <t>ПКТ 102-6-80-40 У1</t>
  </si>
  <si>
    <t>ПКТ 103-6-100-31,5 У1</t>
  </si>
  <si>
    <t>другой</t>
  </si>
  <si>
    <t>ПКТ 101-10-5-12,5 У1</t>
  </si>
  <si>
    <t>ПКТ 101-10-8-12,5 У1</t>
  </si>
  <si>
    <t>ПКТ 101-10-10-12,5 У1</t>
  </si>
  <si>
    <t>ПКТ 101-10-20-12,5 У1</t>
  </si>
  <si>
    <t>ПКТ 101-10-31,5-12,5 У1</t>
  </si>
  <si>
    <t>ПКТ 102-10-40-31,5 У1</t>
  </si>
  <si>
    <t>ПКТ 103-10-80-20 У1</t>
  </si>
  <si>
    <t>Тип разъединителя</t>
  </si>
  <si>
    <t>РЕ 19-35</t>
  </si>
  <si>
    <t>РЕ 19-37</t>
  </si>
  <si>
    <t>РЕ 19-39</t>
  </si>
  <si>
    <t>РЕ 19-41</t>
  </si>
  <si>
    <t>РЕ 19-43</t>
  </si>
  <si>
    <t>ВА 04-36</t>
  </si>
  <si>
    <t>ВА 57-35</t>
  </si>
  <si>
    <t>ВА 51-39</t>
  </si>
  <si>
    <t>ВА 57-39</t>
  </si>
  <si>
    <t>ВА 55-41</t>
  </si>
  <si>
    <t>ВА 55-43</t>
  </si>
  <si>
    <t>ВА 88-37</t>
  </si>
  <si>
    <t>ВА 88-40</t>
  </si>
  <si>
    <t>ВА 88-43</t>
  </si>
  <si>
    <t>Наличие ТТ</t>
  </si>
  <si>
    <t>50/5</t>
  </si>
  <si>
    <t>75/5</t>
  </si>
  <si>
    <t>80/5</t>
  </si>
  <si>
    <t>100/5</t>
  </si>
  <si>
    <t>150/5</t>
  </si>
  <si>
    <t>200/5</t>
  </si>
  <si>
    <t>250/5</t>
  </si>
  <si>
    <t>300/5</t>
  </si>
  <si>
    <t>400/5</t>
  </si>
  <si>
    <t>500/5</t>
  </si>
  <si>
    <t>600/5</t>
  </si>
  <si>
    <t>750/5</t>
  </si>
  <si>
    <t>800/5</t>
  </si>
  <si>
    <t>1000/5</t>
  </si>
  <si>
    <t>1200/5</t>
  </si>
  <si>
    <t>1500/5</t>
  </si>
  <si>
    <t>ОПНп-0,22/300/0,3 УХЛ1</t>
  </si>
  <si>
    <t>ОПНп-0,22/450/0,3 УХЛ1</t>
  </si>
  <si>
    <t>ОПНп-0,38/300/0,4 УХЛ1</t>
  </si>
  <si>
    <t>Сторона НН (Секционирование)</t>
  </si>
  <si>
    <t>РЕ19-35</t>
  </si>
  <si>
    <t>РЕ19-37</t>
  </si>
  <si>
    <t>РЕ19-39</t>
  </si>
  <si>
    <t>РЕ19-41</t>
  </si>
  <si>
    <t>РЕ19-43</t>
  </si>
  <si>
    <t>RBK-I</t>
  </si>
  <si>
    <t>RBK-II</t>
  </si>
  <si>
    <t>ВА 88-32</t>
  </si>
  <si>
    <t>ВА 88-35</t>
  </si>
  <si>
    <t>сумма</t>
  </si>
  <si>
    <t>Трансформаторы тока на отходящих линиях</t>
  </si>
  <si>
    <t>Активный</t>
  </si>
  <si>
    <t>Реактивный</t>
  </si>
  <si>
    <t>СЭТ-4ТМ.03М</t>
  </si>
  <si>
    <t xml:space="preserve">СЭТ-4ТМ.03М.01 </t>
  </si>
  <si>
    <t>СЭТ-4ТМ.02М.03</t>
  </si>
  <si>
    <t>СЭТ-4ТМ.03М.05</t>
  </si>
  <si>
    <t>СЭТ-4ТМ.02М.07</t>
  </si>
  <si>
    <t>ПСЧ-4ТМ.05МК.00</t>
  </si>
  <si>
    <t>ПСЧ-4ТМ.05МК.00.01*</t>
  </si>
  <si>
    <t>ПСЧ-4ТМ.05МК.01</t>
  </si>
  <si>
    <t>ПСЧ-4ТМ.05МК.12</t>
  </si>
  <si>
    <t>ПСЧ-4ТМ.05МК.12.01*</t>
  </si>
  <si>
    <t>ПСЧ-4ТМ.05МК.13</t>
  </si>
  <si>
    <t>СE 303 S31 503 JAVZ</t>
  </si>
  <si>
    <t>СE 303 S31 503 JGVZ(12)</t>
  </si>
  <si>
    <t>М 234 ARTM2-02 (D)POBR.R</t>
  </si>
  <si>
    <t>М 234 ARTM2-03 (D)PBR.R 0,2/0,5s</t>
  </si>
  <si>
    <t>М 234 ARTM2-03 (D)PBR.G 0.2S/0.5</t>
  </si>
  <si>
    <t>GSM C-1.02</t>
  </si>
  <si>
    <t>Встроен в счетчик</t>
  </si>
  <si>
    <t>Коммуникатор ЭНКМ-3-220-А2Т-401</t>
  </si>
  <si>
    <t>Коммуникатор GSM С-1.02</t>
  </si>
  <si>
    <t>Коммуникатор GSM RTR8A.LG1-1</t>
  </si>
  <si>
    <t>GSM-модем TELEOFIS RX108-R4 (RS485)</t>
  </si>
  <si>
    <t>Коммуникатор Меркурий 250 12GRL</t>
  </si>
  <si>
    <t>Коммуникационный модуль ЭНКМ-3-220-АТ</t>
  </si>
  <si>
    <t>Блок питания Mean Well DR-30-12</t>
  </si>
  <si>
    <t>Блок питания TELEOFIS DPS 12-12</t>
  </si>
  <si>
    <t>Модуль ввода/вывода ЭНМВ-1-4/3R-220-А1</t>
  </si>
  <si>
    <t>Антенна    Triada BA-996 SOTA 1,5m SMA 3G</t>
  </si>
  <si>
    <t>Антена GSM</t>
  </si>
  <si>
    <t>ВА 47-29 3Р,  10 А</t>
  </si>
  <si>
    <t>ВА 47-29 3Р,  16 А</t>
  </si>
  <si>
    <t>ВА 47-29 3Р,  25 А</t>
  </si>
  <si>
    <t>ВА 47-29 3Р,  40 А</t>
  </si>
  <si>
    <t>ВА 88-32 3Р,  16 А</t>
  </si>
  <si>
    <t>ФР-М01-1-15 УХЛ 2</t>
  </si>
  <si>
    <t>длина</t>
  </si>
  <si>
    <t>ширина</t>
  </si>
  <si>
    <t>высота</t>
  </si>
  <si>
    <t>Габариты</t>
  </si>
  <si>
    <t>токи</t>
  </si>
  <si>
    <t>ВА0436</t>
  </si>
  <si>
    <t>ВА5135</t>
  </si>
  <si>
    <t>ВА5139</t>
  </si>
  <si>
    <t>ВА5341</t>
  </si>
  <si>
    <t>ВА5541</t>
  </si>
  <si>
    <t>ВА5343</t>
  </si>
  <si>
    <t>ВА5543</t>
  </si>
  <si>
    <t>ВА5731</t>
  </si>
  <si>
    <t>ВА57Ф31</t>
  </si>
  <si>
    <t>ВА5735</t>
  </si>
  <si>
    <t>ВА57Ф35</t>
  </si>
  <si>
    <t>ВА5739</t>
  </si>
  <si>
    <t>ВА8832</t>
  </si>
  <si>
    <t>ВА8833</t>
  </si>
  <si>
    <t>ВА8835</t>
  </si>
  <si>
    <t>ВА8837</t>
  </si>
  <si>
    <t>ВА8840</t>
  </si>
  <si>
    <t>ВА8843</t>
  </si>
  <si>
    <t>РБК0</t>
  </si>
  <si>
    <t>РБК1</t>
  </si>
  <si>
    <t>РБК2</t>
  </si>
  <si>
    <t>РБК3</t>
  </si>
  <si>
    <t>OptiMatD</t>
  </si>
  <si>
    <t>OptiMatE</t>
  </si>
  <si>
    <t>OptidinBM63</t>
  </si>
  <si>
    <t>OptidinBM125</t>
  </si>
  <si>
    <t>тип</t>
  </si>
  <si>
    <t>цена без НДС</t>
  </si>
  <si>
    <t>ВНА</t>
  </si>
  <si>
    <t>РВЗ</t>
  </si>
  <si>
    <t>Исполнения счетчика</t>
  </si>
  <si>
    <t>счетчик</t>
  </si>
  <si>
    <t>Меркурий 228</t>
  </si>
  <si>
    <t xml:space="preserve">РИМ 489.24ВК.O </t>
  </si>
  <si>
    <t xml:space="preserve">РИМ 489.24ВК.2G </t>
  </si>
  <si>
    <t>РИМ 489.30ВК.О</t>
  </si>
  <si>
    <t xml:space="preserve">РИМ 489.30ВК.4G </t>
  </si>
  <si>
    <t xml:space="preserve">РИМ 489.30ВК.2G </t>
  </si>
  <si>
    <t xml:space="preserve">РИМ 489.30ВК. 4G </t>
  </si>
  <si>
    <t xml:space="preserve">РИМ 489.32ВК.O </t>
  </si>
  <si>
    <t xml:space="preserve">РИМ 489.32ВК.2G </t>
  </si>
  <si>
    <t xml:space="preserve">коммуникатор РиМ 099.03 </t>
  </si>
  <si>
    <t xml:space="preserve">коммуникатор РИМ 071.21 </t>
  </si>
  <si>
    <t xml:space="preserve">конвертор РиМ 019.01 </t>
  </si>
  <si>
    <t xml:space="preserve">монтажное устройство РиМ 000.22 </t>
  </si>
  <si>
    <t>МИР МВ-01-R-8(16)ТС230-ИП230</t>
  </si>
  <si>
    <t>Счетчик МИР С-07.05S-230-5(10)-PZ-Q-D</t>
  </si>
  <si>
    <t>Коммуникатор МИР МК‐01.А‐2E/G1/2R/P/Z‐ИП230/ИП24‐3ТС24/SD</t>
  </si>
  <si>
    <t>Длина тяги привода РЛНД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</si>
</sst>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i/>
      <sz val="10"/>
      <color indexed="23"/>
      <name val="Calibri"/>
      <family val="2"/>
      <charset val="204"/>
    </font>
    <font>
      <u/>
      <sz val="10"/>
      <color indexed="12"/>
      <name val="Calibri"/>
      <family val="2"/>
      <charset val="204"/>
    </font>
    <font>
      <sz val="10"/>
      <color indexed="17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60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0"/>
      <name val="Arial Cyr"/>
      <charset val="204"/>
    </font>
    <font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Arial"/>
      <family val="2"/>
      <charset val="204"/>
    </font>
    <font>
      <b/>
      <sz val="12"/>
      <name val="Arial Cyr"/>
      <charset val="204"/>
    </font>
    <font>
      <b/>
      <sz val="12"/>
      <color indexed="37"/>
      <name val="Arial"/>
      <family val="2"/>
      <charset val="204"/>
    </font>
    <font>
      <b/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b/>
      <sz val="11"/>
      <color indexed="54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9"/>
      <name val="Arial"/>
      <family val="2"/>
      <charset val="204"/>
    </font>
    <font>
      <sz val="11"/>
      <name val="Arial"/>
      <family val="2"/>
      <charset val="204"/>
    </font>
    <font>
      <b/>
      <sz val="11"/>
      <color indexed="57"/>
      <name val="Arial"/>
      <family val="2"/>
      <charset val="204"/>
    </font>
    <font>
      <b/>
      <sz val="11"/>
      <color indexed="37"/>
      <name val="Arial"/>
      <family val="2"/>
      <charset val="204"/>
    </font>
    <font>
      <b/>
      <sz val="8"/>
      <name val="Arial"/>
      <family val="2"/>
      <charset val="204"/>
    </font>
    <font>
      <b/>
      <sz val="11"/>
      <color indexed="59"/>
      <name val="Calibri"/>
      <family val="2"/>
      <charset val="204"/>
    </font>
    <font>
      <b/>
      <sz val="9"/>
      <name val="Arial"/>
      <family val="2"/>
      <charset val="204"/>
    </font>
    <font>
      <b/>
      <sz val="20"/>
      <color indexed="8"/>
      <name val="Arial"/>
      <family val="2"/>
      <charset val="204"/>
    </font>
    <font>
      <b/>
      <sz val="8"/>
      <color indexed="37"/>
      <name val="Arial Cyr"/>
      <charset val="204"/>
    </font>
    <font>
      <b/>
      <sz val="10"/>
      <color indexed="37"/>
      <name val="Arial Cyr"/>
      <charset val="204"/>
    </font>
    <font>
      <b/>
      <sz val="8"/>
      <color indexed="37"/>
      <name val="Arial"/>
      <family val="2"/>
      <charset val="204"/>
    </font>
    <font>
      <b/>
      <sz val="10.5"/>
      <color indexed="8"/>
      <name val="Arial"/>
      <family val="2"/>
      <charset val="204"/>
    </font>
    <font>
      <b/>
      <sz val="10"/>
      <color indexed="56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6"/>
      <color indexed="37"/>
      <name val="Arial Cyr"/>
      <charset val="204"/>
    </font>
    <font>
      <b/>
      <sz val="8"/>
      <color indexed="8"/>
      <name val="Arial"/>
      <family val="2"/>
      <charset val="204"/>
    </font>
    <font>
      <sz val="14"/>
      <name val="Calibri"/>
      <family val="2"/>
      <charset val="204"/>
    </font>
    <font>
      <sz val="12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27"/>
      </patternFill>
    </fill>
    <fill>
      <patternFill patternType="solid">
        <fgColor indexed="47"/>
        <bgColor indexed="45"/>
      </patternFill>
    </fill>
    <fill>
      <patternFill patternType="solid">
        <fgColor indexed="60"/>
        <bgColor indexed="37"/>
      </patternFill>
    </fill>
    <fill>
      <patternFill patternType="solid">
        <fgColor indexed="41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22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41"/>
      </patternFill>
    </fill>
    <fill>
      <patternFill patternType="solid">
        <fgColor indexed="43"/>
        <bgColor indexed="22"/>
      </patternFill>
    </fill>
    <fill>
      <patternFill patternType="solid">
        <fgColor indexed="50"/>
        <bgColor indexed="55"/>
      </patternFill>
    </fill>
    <fill>
      <patternFill patternType="solid">
        <fgColor indexed="40"/>
        <bgColor indexed="49"/>
      </patternFill>
    </fill>
  </fills>
  <borders count="33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3">
    <xf numFmtId="0" fontId="0" fillId="0" borderId="0"/>
    <xf numFmtId="0" fontId="11" fillId="0" borderId="0" applyNumberFormat="0" applyFill="0" applyBorder="0" applyProtection="0"/>
    <xf numFmtId="0" fontId="12" fillId="2" borderId="0" applyNumberFormat="0" applyBorder="0" applyProtection="0"/>
    <xf numFmtId="0" fontId="12" fillId="3" borderId="0" applyNumberFormat="0" applyBorder="0" applyProtection="0"/>
    <xf numFmtId="0" fontId="11" fillId="4" borderId="0" applyNumberFormat="0" applyBorder="0" applyProtection="0"/>
    <xf numFmtId="0" fontId="9" fillId="5" borderId="0" applyNumberFormat="0" applyBorder="0" applyProtection="0"/>
    <xf numFmtId="0" fontId="10" fillId="6" borderId="0" applyNumberFormat="0" applyBorder="0" applyProtection="0"/>
    <xf numFmtId="0" fontId="28" fillId="7" borderId="1" applyProtection="0"/>
    <xf numFmtId="0" fontId="5" fillId="0" borderId="0" applyNumberFormat="0" applyFill="0" applyBorder="0" applyProtection="0"/>
    <xf numFmtId="0" fontId="7" fillId="8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6" fillId="0" borderId="0" applyNumberFormat="0" applyFill="0" applyBorder="0" applyProtection="0"/>
    <xf numFmtId="0" fontId="8" fillId="9" borderId="0" applyNumberFormat="0" applyBorder="0" applyProtection="0"/>
    <xf numFmtId="0" fontId="4" fillId="9" borderId="2" applyNumberFormat="0" applyProtection="0"/>
    <xf numFmtId="0" fontId="44" fillId="0" borderId="0" applyNumberFormat="0" applyFill="0" applyBorder="0" applyProtection="0"/>
    <xf numFmtId="0" fontId="44" fillId="0" borderId="0" applyNumberFormat="0" applyFill="0" applyBorder="0" applyProtection="0"/>
    <xf numFmtId="0" fontId="9" fillId="0" borderId="0" applyNumberFormat="0" applyFill="0" applyBorder="0" applyProtection="0"/>
    <xf numFmtId="0" fontId="13" fillId="0" borderId="0"/>
    <xf numFmtId="0" fontId="13" fillId="0" borderId="0"/>
    <xf numFmtId="0" fontId="44" fillId="0" borderId="0"/>
    <xf numFmtId="0" fontId="14" fillId="0" borderId="0"/>
  </cellStyleXfs>
  <cellXfs count="153">
    <xf numFmtId="0" fontId="0" fillId="0" borderId="0" xfId="0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7" fillId="10" borderId="3" xfId="0" applyFont="1" applyFill="1" applyBorder="1" applyAlignment="1"/>
    <xf numFmtId="0" fontId="17" fillId="10" borderId="4" xfId="0" applyFont="1" applyFill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16" fillId="0" borderId="0" xfId="0" applyFont="1" applyBorder="1"/>
    <xf numFmtId="0" fontId="16" fillId="0" borderId="6" xfId="0" applyFont="1" applyBorder="1"/>
    <xf numFmtId="0" fontId="21" fillId="0" borderId="5" xfId="0" applyFont="1" applyBorder="1"/>
    <xf numFmtId="0" fontId="22" fillId="0" borderId="0" xfId="0" applyNumberFormat="1" applyFont="1" applyBorder="1" applyAlignment="1" applyProtection="1">
      <alignment horizontal="left"/>
    </xf>
    <xf numFmtId="0" fontId="19" fillId="0" borderId="0" xfId="0" applyFont="1" applyBorder="1" applyProtection="1"/>
    <xf numFmtId="0" fontId="16" fillId="0" borderId="0" xfId="0" applyFont="1" applyBorder="1" applyProtection="1"/>
    <xf numFmtId="0" fontId="16" fillId="0" borderId="6" xfId="0" applyFont="1" applyBorder="1" applyProtection="1"/>
    <xf numFmtId="0" fontId="15" fillId="0" borderId="0" xfId="0" applyFont="1" applyProtection="1"/>
    <xf numFmtId="0" fontId="19" fillId="0" borderId="7" xfId="0" applyFont="1" applyBorder="1" applyAlignment="1">
      <alignment vertical="center"/>
    </xf>
    <xf numFmtId="0" fontId="22" fillId="0" borderId="0" xfId="0" applyNumberFormat="1" applyFont="1" applyBorder="1" applyProtection="1"/>
    <xf numFmtId="0" fontId="19" fillId="0" borderId="8" xfId="0" applyFont="1" applyBorder="1" applyAlignment="1">
      <alignment vertical="center"/>
    </xf>
    <xf numFmtId="0" fontId="23" fillId="0" borderId="0" xfId="0" applyNumberFormat="1" applyFont="1" applyAlignment="1" applyProtection="1">
      <alignment horizontal="center"/>
    </xf>
    <xf numFmtId="0" fontId="19" fillId="0" borderId="8" xfId="0" applyFont="1" applyBorder="1"/>
    <xf numFmtId="0" fontId="19" fillId="0" borderId="0" xfId="0" applyFont="1" applyBorder="1" applyAlignment="1" applyProtection="1">
      <alignment horizontal="center"/>
    </xf>
    <xf numFmtId="0" fontId="19" fillId="0" borderId="4" xfId="0" applyFont="1" applyBorder="1"/>
    <xf numFmtId="0" fontId="19" fillId="0" borderId="9" xfId="0" applyFont="1" applyBorder="1"/>
    <xf numFmtId="0" fontId="16" fillId="0" borderId="9" xfId="0" applyFont="1" applyBorder="1"/>
    <xf numFmtId="0" fontId="18" fillId="10" borderId="10" xfId="0" applyFont="1" applyFill="1" applyBorder="1" applyAlignment="1" applyProtection="1">
      <alignment horizontal="center"/>
      <protection locked="0"/>
    </xf>
    <xf numFmtId="0" fontId="0" fillId="10" borderId="11" xfId="0" applyFill="1" applyBorder="1" applyProtection="1">
      <protection locked="0"/>
    </xf>
    <xf numFmtId="0" fontId="0" fillId="10" borderId="12" xfId="0" applyFill="1" applyBorder="1" applyProtection="1">
      <protection locked="0"/>
    </xf>
    <xf numFmtId="0" fontId="23" fillId="0" borderId="0" xfId="0" applyNumberFormat="1" applyFont="1" applyBorder="1" applyAlignment="1" applyProtection="1">
      <alignment horizontal="center"/>
    </xf>
    <xf numFmtId="0" fontId="19" fillId="0" borderId="0" xfId="0" applyFont="1" applyBorder="1" applyAlignment="1" applyProtection="1">
      <alignment horizontal="left"/>
    </xf>
    <xf numFmtId="0" fontId="25" fillId="0" borderId="0" xfId="0" applyFont="1" applyBorder="1" applyAlignment="1" applyProtection="1">
      <alignment horizontal="left"/>
    </xf>
    <xf numFmtId="0" fontId="23" fillId="0" borderId="0" xfId="0" applyNumberFormat="1" applyFont="1" applyProtection="1"/>
    <xf numFmtId="0" fontId="26" fillId="0" borderId="0" xfId="0" applyFont="1" applyBorder="1" applyAlignment="1" applyProtection="1">
      <alignment horizontal="center"/>
      <protection locked="0"/>
    </xf>
    <xf numFmtId="0" fontId="19" fillId="0" borderId="5" xfId="0" applyFont="1" applyBorder="1"/>
    <xf numFmtId="0" fontId="27" fillId="0" borderId="10" xfId="0" applyFont="1" applyBorder="1" applyAlignment="1">
      <alignment horizontal="left" vertical="top"/>
    </xf>
    <xf numFmtId="0" fontId="0" fillId="0" borderId="11" xfId="0" applyBorder="1" applyAlignment="1"/>
    <xf numFmtId="0" fontId="29" fillId="0" borderId="13" xfId="7" applyNumberFormat="1" applyFont="1" applyFill="1" applyBorder="1" applyAlignment="1" applyProtection="1">
      <alignment horizontal="right"/>
    </xf>
    <xf numFmtId="0" fontId="27" fillId="0" borderId="0" xfId="0" applyFont="1" applyBorder="1" applyAlignment="1" applyProtection="1">
      <alignment horizontal="center" vertical="top"/>
    </xf>
    <xf numFmtId="0" fontId="19" fillId="0" borderId="7" xfId="0" applyFont="1" applyBorder="1"/>
    <xf numFmtId="0" fontId="19" fillId="0" borderId="0" xfId="0" applyNumberFormat="1" applyFont="1" applyBorder="1" applyAlignment="1" applyProtection="1">
      <alignment horizontal="center"/>
    </xf>
    <xf numFmtId="0" fontId="16" fillId="0" borderId="0" xfId="0" applyFont="1" applyProtection="1"/>
    <xf numFmtId="0" fontId="24" fillId="0" borderId="0" xfId="0" applyNumberFormat="1" applyFont="1" applyBorder="1" applyProtection="1"/>
    <xf numFmtId="0" fontId="24" fillId="0" borderId="0" xfId="0" applyFont="1" applyBorder="1" applyProtection="1">
      <protection locked="0"/>
    </xf>
    <xf numFmtId="0" fontId="16" fillId="0" borderId="0" xfId="0" applyFont="1" applyBorder="1" applyAlignment="1" applyProtection="1">
      <alignment horizontal="left"/>
    </xf>
    <xf numFmtId="0" fontId="16" fillId="0" borderId="0" xfId="0" applyFont="1" applyBorder="1" applyAlignment="1" applyProtection="1">
      <alignment horizontal="center"/>
    </xf>
    <xf numFmtId="0" fontId="16" fillId="0" borderId="5" xfId="0" applyFont="1" applyBorder="1"/>
    <xf numFmtId="0" fontId="16" fillId="0" borderId="7" xfId="0" applyFont="1" applyBorder="1" applyAlignment="1">
      <alignment vertical="center"/>
    </xf>
    <xf numFmtId="0" fontId="31" fillId="10" borderId="13" xfId="0" applyFont="1" applyFill="1" applyBorder="1" applyAlignment="1" applyProtection="1">
      <alignment horizontal="center" vertical="center" textRotation="90"/>
      <protection locked="0"/>
    </xf>
    <xf numFmtId="0" fontId="31" fillId="0" borderId="0" xfId="0" applyFont="1" applyBorder="1" applyAlignment="1" applyProtection="1">
      <alignment horizontal="center" vertical="center" textRotation="90"/>
    </xf>
    <xf numFmtId="0" fontId="32" fillId="10" borderId="13" xfId="0" applyFont="1" applyFill="1" applyBorder="1" applyAlignment="1" applyProtection="1">
      <alignment horizontal="center"/>
      <protection locked="0"/>
    </xf>
    <xf numFmtId="0" fontId="32" fillId="0" borderId="0" xfId="0" applyFont="1" applyBorder="1" applyAlignment="1" applyProtection="1">
      <alignment horizontal="center"/>
    </xf>
    <xf numFmtId="0" fontId="16" fillId="0" borderId="4" xfId="0" applyFont="1" applyBorder="1"/>
    <xf numFmtId="0" fontId="31" fillId="10" borderId="13" xfId="0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>
      <alignment horizontal="center"/>
    </xf>
    <xf numFmtId="0" fontId="16" fillId="10" borderId="0" xfId="0" applyFont="1" applyFill="1" applyBorder="1" applyAlignment="1">
      <alignment horizontal="left"/>
    </xf>
    <xf numFmtId="0" fontId="16" fillId="10" borderId="0" xfId="0" applyFont="1" applyFill="1" applyBorder="1" applyAlignment="1">
      <alignment horizontal="center"/>
    </xf>
    <xf numFmtId="0" fontId="16" fillId="10" borderId="0" xfId="0" applyFont="1" applyFill="1" applyBorder="1"/>
    <xf numFmtId="0" fontId="25" fillId="0" borderId="0" xfId="0" applyFont="1" applyBorder="1" applyProtection="1"/>
    <xf numFmtId="0" fontId="33" fillId="10" borderId="13" xfId="0" applyFont="1" applyFill="1" applyBorder="1" applyAlignment="1" applyProtection="1">
      <alignment horizontal="center"/>
      <protection locked="0"/>
    </xf>
    <xf numFmtId="0" fontId="33" fillId="0" borderId="0" xfId="0" applyFont="1" applyBorder="1" applyAlignment="1" applyProtection="1">
      <alignment horizontal="center"/>
    </xf>
    <xf numFmtId="0" fontId="16" fillId="0" borderId="16" xfId="0" applyFont="1" applyBorder="1"/>
    <xf numFmtId="0" fontId="16" fillId="0" borderId="17" xfId="0" applyFont="1" applyBorder="1"/>
    <xf numFmtId="0" fontId="34" fillId="0" borderId="17" xfId="0" applyFont="1" applyBorder="1"/>
    <xf numFmtId="0" fontId="16" fillId="0" borderId="0" xfId="0" applyFont="1" applyBorder="1" applyProtection="1">
      <protection locked="0"/>
    </xf>
    <xf numFmtId="0" fontId="15" fillId="0" borderId="0" xfId="0" applyFont="1" applyBorder="1"/>
    <xf numFmtId="0" fontId="16" fillId="0" borderId="18" xfId="0" applyFont="1" applyBorder="1" applyAlignment="1"/>
    <xf numFmtId="0" fontId="16" fillId="0" borderId="0" xfId="0" applyNumberFormat="1" applyFont="1" applyBorder="1" applyAlignment="1"/>
    <xf numFmtId="0" fontId="37" fillId="0" borderId="0" xfId="0" applyFont="1" applyBorder="1" applyAlignment="1"/>
    <xf numFmtId="0" fontId="37" fillId="0" borderId="6" xfId="0" applyFont="1" applyBorder="1" applyAlignment="1"/>
    <xf numFmtId="0" fontId="20" fillId="0" borderId="19" xfId="0" applyFont="1" applyBorder="1"/>
    <xf numFmtId="0" fontId="16" fillId="11" borderId="0" xfId="0" applyFont="1" applyFill="1"/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0" fillId="0" borderId="20" xfId="0" applyBorder="1"/>
    <xf numFmtId="0" fontId="40" fillId="0" borderId="13" xfId="0" applyFont="1" applyBorder="1" applyAlignment="1">
      <alignment horizontal="center"/>
    </xf>
    <xf numFmtId="0" fontId="24" fillId="0" borderId="13" xfId="0" applyFont="1" applyBorder="1" applyAlignment="1">
      <alignment horizontal="left"/>
    </xf>
    <xf numFmtId="0" fontId="41" fillId="0" borderId="0" xfId="0" applyFont="1" applyBorder="1" applyAlignment="1">
      <alignment horizontal="justify" vertical="center" wrapText="1"/>
    </xf>
    <xf numFmtId="0" fontId="21" fillId="0" borderId="0" xfId="0" applyFont="1"/>
    <xf numFmtId="0" fontId="16" fillId="0" borderId="0" xfId="0" applyFont="1" applyAlignment="1">
      <alignment vertical="top" wrapText="1"/>
    </xf>
    <xf numFmtId="0" fontId="15" fillId="12" borderId="13" xfId="0" applyFont="1" applyFill="1" applyBorder="1"/>
    <xf numFmtId="0" fontId="0" fillId="12" borderId="13" xfId="0" applyFont="1" applyFill="1" applyBorder="1"/>
    <xf numFmtId="0" fontId="0" fillId="13" borderId="13" xfId="0" applyFont="1" applyFill="1" applyBorder="1"/>
    <xf numFmtId="0" fontId="16" fillId="0" borderId="0" xfId="0" applyFont="1" applyAlignment="1">
      <alignment wrapText="1"/>
    </xf>
    <xf numFmtId="0" fontId="16" fillId="11" borderId="0" xfId="0" applyFont="1" applyFill="1" applyAlignment="1">
      <alignment wrapText="1"/>
    </xf>
    <xf numFmtId="0" fontId="16" fillId="0" borderId="13" xfId="0" applyFont="1" applyBorder="1" applyAlignment="1">
      <alignment wrapText="1"/>
    </xf>
    <xf numFmtId="0" fontId="41" fillId="0" borderId="13" xfId="0" applyFont="1" applyBorder="1" applyAlignment="1">
      <alignment horizontal="justify" vertical="center" wrapText="1"/>
    </xf>
    <xf numFmtId="0" fontId="16" fillId="0" borderId="21" xfId="0" applyFont="1" applyBorder="1"/>
    <xf numFmtId="0" fontId="16" fillId="0" borderId="22" xfId="0" applyFont="1" applyBorder="1"/>
    <xf numFmtId="0" fontId="16" fillId="0" borderId="23" xfId="0" applyFont="1" applyBorder="1"/>
    <xf numFmtId="0" fontId="16" fillId="0" borderId="24" xfId="0" applyFont="1" applyBorder="1"/>
    <xf numFmtId="0" fontId="16" fillId="0" borderId="25" xfId="0" applyFont="1" applyBorder="1"/>
    <xf numFmtId="0" fontId="16" fillId="0" borderId="26" xfId="0" applyFont="1" applyBorder="1"/>
    <xf numFmtId="0" fontId="16" fillId="0" borderId="14" xfId="0" applyNumberFormat="1" applyFont="1" applyBorder="1"/>
    <xf numFmtId="0" fontId="16" fillId="0" borderId="27" xfId="0" applyNumberFormat="1" applyFont="1" applyBorder="1"/>
    <xf numFmtId="0" fontId="0" fillId="0" borderId="0" xfId="0" applyAlignment="1">
      <alignment horizontal="center"/>
    </xf>
    <xf numFmtId="0" fontId="15" fillId="11" borderId="13" xfId="0" applyFont="1" applyFill="1" applyBorder="1" applyAlignment="1">
      <alignment horizontal="center"/>
    </xf>
    <xf numFmtId="0" fontId="42" fillId="11" borderId="13" xfId="0" applyFont="1" applyFill="1" applyBorder="1"/>
    <xf numFmtId="0" fontId="42" fillId="11" borderId="12" xfId="0" applyFont="1" applyFill="1" applyBorder="1"/>
    <xf numFmtId="0" fontId="0" fillId="0" borderId="13" xfId="0" applyBorder="1"/>
    <xf numFmtId="2" fontId="14" fillId="12" borderId="0" xfId="22" applyNumberFormat="1" applyFill="1"/>
    <xf numFmtId="0" fontId="0" fillId="14" borderId="13" xfId="0" applyFill="1" applyBorder="1"/>
    <xf numFmtId="0" fontId="15" fillId="0" borderId="13" xfId="0" applyFont="1" applyBorder="1" applyAlignment="1">
      <alignment horizontal="center"/>
    </xf>
    <xf numFmtId="0" fontId="14" fillId="12" borderId="0" xfId="22" applyFill="1"/>
    <xf numFmtId="0" fontId="0" fillId="15" borderId="13" xfId="0" applyFill="1" applyBorder="1"/>
    <xf numFmtId="0" fontId="0" fillId="0" borderId="13" xfId="0" applyFont="1" applyBorder="1" applyAlignment="1">
      <alignment horizontal="center"/>
    </xf>
    <xf numFmtId="0" fontId="14" fillId="11" borderId="13" xfId="22" applyFont="1" applyFill="1" applyBorder="1"/>
    <xf numFmtId="0" fontId="29" fillId="11" borderId="13" xfId="0" applyFont="1" applyFill="1" applyBorder="1" applyAlignment="1">
      <alignment horizontal="center"/>
    </xf>
    <xf numFmtId="0" fontId="0" fillId="11" borderId="13" xfId="0" applyFill="1" applyBorder="1"/>
    <xf numFmtId="0" fontId="43" fillId="0" borderId="0" xfId="0" applyFont="1"/>
    <xf numFmtId="0" fontId="15" fillId="0" borderId="13" xfId="0" applyFont="1" applyBorder="1"/>
    <xf numFmtId="0" fontId="15" fillId="11" borderId="13" xfId="0" applyFont="1" applyFill="1" applyBorder="1"/>
    <xf numFmtId="0" fontId="0" fillId="13" borderId="13" xfId="0" applyFont="1" applyFill="1" applyBorder="1" applyAlignment="1">
      <alignment horizontal="left"/>
    </xf>
    <xf numFmtId="0" fontId="0" fillId="0" borderId="0" xfId="0" applyAlignment="1">
      <alignment horizontal="left"/>
    </xf>
    <xf numFmtId="1" fontId="0" fillId="13" borderId="13" xfId="0" applyNumberFormat="1" applyFill="1" applyBorder="1"/>
    <xf numFmtId="0" fontId="16" fillId="11" borderId="31" xfId="0" applyFont="1" applyFill="1" applyBorder="1" applyAlignment="1">
      <alignment horizontal="center"/>
    </xf>
    <xf numFmtId="0" fontId="35" fillId="0" borderId="32" xfId="0" applyFont="1" applyBorder="1" applyAlignment="1" applyProtection="1">
      <alignment horizontal="left"/>
      <protection locked="0"/>
    </xf>
    <xf numFmtId="0" fontId="16" fillId="0" borderId="19" xfId="0" applyFont="1" applyBorder="1" applyAlignment="1">
      <alignment horizontal="center" wrapText="1"/>
    </xf>
    <xf numFmtId="0" fontId="36" fillId="0" borderId="32" xfId="0" applyFont="1" applyBorder="1" applyAlignment="1" applyProtection="1">
      <alignment horizontal="left"/>
      <protection locked="0"/>
    </xf>
    <xf numFmtId="0" fontId="38" fillId="0" borderId="19" xfId="0" applyFont="1" applyBorder="1" applyAlignment="1" applyProtection="1">
      <alignment horizontal="center"/>
      <protection locked="0"/>
    </xf>
    <xf numFmtId="0" fontId="16" fillId="10" borderId="13" xfId="0" applyFont="1" applyFill="1" applyBorder="1" applyAlignment="1"/>
    <xf numFmtId="0" fontId="26" fillId="10" borderId="13" xfId="0" applyFont="1" applyFill="1" applyBorder="1" applyAlignment="1" applyProtection="1">
      <alignment horizontal="center"/>
      <protection locked="0"/>
    </xf>
    <xf numFmtId="0" fontId="16" fillId="0" borderId="13" xfId="0" applyFont="1" applyBorder="1" applyAlignment="1"/>
    <xf numFmtId="0" fontId="26" fillId="0" borderId="13" xfId="0" applyFont="1" applyBorder="1" applyAlignment="1" applyProtection="1">
      <alignment horizontal="center"/>
      <protection locked="0"/>
    </xf>
    <xf numFmtId="0" fontId="26" fillId="10" borderId="20" xfId="0" applyFont="1" applyFill="1" applyBorder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26" fillId="10" borderId="15" xfId="0" applyFont="1" applyFill="1" applyBorder="1" applyAlignment="1" applyProtection="1">
      <alignment horizontal="center"/>
      <protection locked="0"/>
    </xf>
    <xf numFmtId="0" fontId="26" fillId="0" borderId="0" xfId="0" applyFont="1" applyBorder="1" applyAlignment="1" applyProtection="1">
      <alignment horizontal="center"/>
      <protection locked="0"/>
    </xf>
    <xf numFmtId="0" fontId="19" fillId="10" borderId="10" xfId="7" applyNumberFormat="1" applyFont="1" applyFill="1" applyBorder="1" applyAlignment="1" applyProtection="1">
      <alignment horizontal="center"/>
    </xf>
    <xf numFmtId="0" fontId="18" fillId="10" borderId="13" xfId="0" applyFont="1" applyFill="1" applyBorder="1" applyAlignment="1" applyProtection="1">
      <alignment horizontal="center"/>
      <protection locked="0"/>
    </xf>
    <xf numFmtId="3" fontId="30" fillId="0" borderId="6" xfId="0" applyNumberFormat="1" applyFont="1" applyBorder="1" applyAlignment="1" applyProtection="1">
      <alignment horizontal="center" vertical="center"/>
    </xf>
    <xf numFmtId="0" fontId="19" fillId="0" borderId="9" xfId="0" applyFont="1" applyBorder="1" applyAlignment="1">
      <alignment vertical="center"/>
    </xf>
    <xf numFmtId="0" fontId="18" fillId="10" borderId="13" xfId="0" applyFont="1" applyFill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vertical="center"/>
    </xf>
    <xf numFmtId="0" fontId="24" fillId="0" borderId="0" xfId="0" applyNumberFormat="1" applyFont="1" applyBorder="1" applyAlignment="1" applyProtection="1">
      <alignment horizontal="center" vertical="center"/>
    </xf>
    <xf numFmtId="0" fontId="0" fillId="0" borderId="6" xfId="0" applyNumberFormat="1" applyBorder="1" applyAlignment="1" applyProtection="1">
      <alignment horizontal="center"/>
      <protection locked="0"/>
    </xf>
    <xf numFmtId="0" fontId="18" fillId="10" borderId="20" xfId="0" applyFont="1" applyFill="1" applyBorder="1" applyAlignment="1" applyProtection="1">
      <alignment horizontal="center"/>
      <protection locked="0"/>
    </xf>
    <xf numFmtId="0" fontId="18" fillId="10" borderId="30" xfId="0" applyFont="1" applyFill="1" applyBorder="1" applyAlignment="1" applyProtection="1">
      <alignment horizontal="center" vertical="center"/>
      <protection locked="0"/>
    </xf>
    <xf numFmtId="0" fontId="18" fillId="10" borderId="30" xfId="0" applyFont="1" applyFill="1" applyBorder="1" applyAlignment="1" applyProtection="1">
      <alignment horizontal="center"/>
      <protection locked="0"/>
    </xf>
    <xf numFmtId="0" fontId="18" fillId="10" borderId="15" xfId="0" applyFont="1" applyFill="1" applyBorder="1" applyAlignment="1" applyProtection="1">
      <alignment horizontal="center" vertical="center"/>
      <protection locked="0"/>
    </xf>
    <xf numFmtId="0" fontId="18" fillId="10" borderId="28" xfId="0" applyFont="1" applyFill="1" applyBorder="1" applyAlignment="1" applyProtection="1">
      <alignment horizontal="left" wrapText="1"/>
      <protection locked="0"/>
    </xf>
    <xf numFmtId="0" fontId="18" fillId="10" borderId="29" xfId="0" applyFont="1" applyFill="1" applyBorder="1" applyAlignment="1" applyProtection="1">
      <alignment horizontal="left"/>
      <protection locked="0"/>
    </xf>
    <xf numFmtId="0" fontId="20" fillId="11" borderId="19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 wrapText="1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Output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te" xfId="15"/>
    <cellStyle name="Status" xfId="16"/>
    <cellStyle name="Text" xfId="17"/>
    <cellStyle name="Warning" xfId="18"/>
    <cellStyle name="Обычный" xfId="0" builtinId="0"/>
    <cellStyle name="Обычный 2" xfId="19"/>
    <cellStyle name="Обычный 3" xfId="20"/>
    <cellStyle name="Обычный 4" xfId="21"/>
    <cellStyle name="Обычный 5" xfId="22"/>
  </cellStyles>
  <dxfs count="9"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b val="0"/>
        <condense val="0"/>
        <extend val="0"/>
        <sz val="11"/>
        <color indexed="10"/>
      </font>
      <fill>
        <patternFill patternType="solid">
          <fgColor indexed="44"/>
          <bgColor indexed="31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sz val="11"/>
        <color indexed="9"/>
      </font>
      <fill>
        <patternFill patternType="solid">
          <fgColor indexed="52"/>
          <bgColor indexed="51"/>
        </patternFill>
      </fill>
    </dxf>
    <dxf>
      <font>
        <b val="0"/>
        <condense val="0"/>
        <extend val="0"/>
        <sz val="11"/>
        <color indexed="37"/>
      </font>
      <fill>
        <patternFill patternType="solid">
          <fgColor indexed="31"/>
          <bgColor indexed="44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sz val="11"/>
        <color indexed="37"/>
      </font>
      <fill>
        <patternFill patternType="solid">
          <fgColor indexed="31"/>
          <bgColor indexed="44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sz val="11"/>
        <color indexed="10"/>
      </font>
      <fill>
        <patternFill patternType="solid">
          <fgColor indexed="44"/>
          <bgColor indexed="31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sz val="11"/>
        <color indexed="16"/>
      </font>
      <fill>
        <patternFill patternType="solid">
          <fgColor indexed="47"/>
          <bgColor indexed="4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EE"/>
      <rgbColor rgb="00FFFF00"/>
      <rgbColor rgb="00FF00FF"/>
      <rgbColor rgb="0000FFFF"/>
      <rgbColor rgb="009C0006"/>
      <rgbColor rgb="00006600"/>
      <rgbColor rgb="00000080"/>
      <rgbColor rgb="00996600"/>
      <rgbColor rgb="00800080"/>
      <rgbColor rgb="00008080"/>
      <rgbColor rgb="00DDDDDD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C00000"/>
      <rgbColor rgb="00008080"/>
      <rgbColor rgb="000000FF"/>
      <rgbColor rgb="0000B0F0"/>
      <rgbColor rgb="00F2F2F2"/>
      <rgbColor rgb="00CCFFCC"/>
      <rgbColor rgb="00F2DCDB"/>
      <rgbColor rgb="00B7DEE8"/>
      <rgbColor rgb="00FFC7CE"/>
      <rgbColor rgb="00CC99FF"/>
      <rgbColor rgb="00FFCCCC"/>
      <rgbColor rgb="003366FF"/>
      <rgbColor rgb="0033CCCC"/>
      <rgbColor rgb="0092D050"/>
      <rgbColor rgb="00FFC000"/>
      <rgbColor rgb="00FF9900"/>
      <rgbColor rgb="00FF6600"/>
      <rgbColor rgb="00558ED5"/>
      <rgbColor rgb="00969696"/>
      <rgbColor rgb="0017375E"/>
      <rgbColor rgb="0000B050"/>
      <rgbColor rgb="00003300"/>
      <rgbColor rgb="003F3F3F"/>
      <rgbColor rgb="00CC00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9"/>
  <sheetViews>
    <sheetView tabSelected="1" topLeftCell="B1" zoomScale="115" zoomScaleNormal="115" workbookViewId="0">
      <selection activeCell="Q19" sqref="Q19"/>
    </sheetView>
  </sheetViews>
  <sheetFormatPr defaultColWidth="9.140625" defaultRowHeight="15" x14ac:dyDescent="0.25"/>
  <cols>
    <col min="1" max="1" width="6.140625" style="1" hidden="1" customWidth="1"/>
    <col min="2" max="2" width="40" style="2" customWidth="1"/>
    <col min="3" max="3" width="4.5703125" style="3" customWidth="1"/>
    <col min="4" max="11" width="4.140625" style="3" customWidth="1"/>
    <col min="12" max="19" width="4.140625" style="2" customWidth="1"/>
    <col min="20" max="21" width="6.5703125" style="2" customWidth="1"/>
    <col min="22" max="22" width="9.85546875" style="2" customWidth="1"/>
    <col min="23" max="16384" width="9.140625" style="1"/>
  </cols>
  <sheetData>
    <row r="1" spans="2:23" ht="15.75" x14ac:dyDescent="0.25">
      <c r="B1" s="4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</row>
    <row r="2" spans="2:23" ht="15.75" x14ac:dyDescent="0.25">
      <c r="B2" s="5" t="s">
        <v>1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</row>
    <row r="3" spans="2:23" ht="15.75" x14ac:dyDescent="0.25">
      <c r="B3" s="5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</row>
    <row r="4" spans="2:23" ht="15.75" x14ac:dyDescent="0.25">
      <c r="B4" s="6"/>
      <c r="C4" s="7"/>
      <c r="D4" s="8"/>
      <c r="E4" s="8"/>
      <c r="F4" s="8"/>
      <c r="G4" s="8"/>
      <c r="H4" s="8"/>
      <c r="I4" s="8"/>
      <c r="J4" s="8"/>
      <c r="K4" s="8"/>
      <c r="L4" s="9"/>
      <c r="M4" s="10"/>
      <c r="N4" s="10"/>
      <c r="O4" s="10"/>
      <c r="P4" s="10"/>
      <c r="Q4" s="10"/>
      <c r="R4" s="10"/>
      <c r="S4" s="10"/>
      <c r="T4" s="10"/>
      <c r="U4" s="10"/>
      <c r="V4" s="11"/>
    </row>
    <row r="5" spans="2:23" ht="20.25" x14ac:dyDescent="0.3">
      <c r="B5" s="151" t="str">
        <f>IF(C6="Столбовая","Опросный лист для КТПС","Опросный лист для КТПМ")</f>
        <v>Опросный лист для КТПС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</row>
    <row r="6" spans="2:23" ht="15.75" x14ac:dyDescent="0.25">
      <c r="B6" s="12" t="s">
        <v>3</v>
      </c>
      <c r="C6" s="145" t="s">
        <v>4</v>
      </c>
      <c r="D6" s="145"/>
      <c r="E6" s="145"/>
      <c r="F6" s="145"/>
      <c r="G6" s="145"/>
      <c r="H6" s="145"/>
      <c r="I6" s="145"/>
      <c r="J6" s="145"/>
      <c r="K6" s="13" t="str">
        <f>IF(C8="ОЛ",IF(C7&gt;10,"Ошибка, тип трансформатора"," ")," ")</f>
        <v xml:space="preserve"> </v>
      </c>
      <c r="L6" s="14"/>
      <c r="M6" s="15"/>
      <c r="N6" s="15"/>
      <c r="O6" s="15"/>
      <c r="P6" s="15"/>
      <c r="Q6" s="15"/>
      <c r="R6" s="15"/>
      <c r="S6" s="15"/>
      <c r="T6" s="15"/>
      <c r="U6" s="15"/>
      <c r="V6" s="16"/>
      <c r="W6" s="17"/>
    </row>
    <row r="7" spans="2:23" ht="15.75" x14ac:dyDescent="0.25">
      <c r="B7" s="18" t="s">
        <v>5</v>
      </c>
      <c r="C7" s="145">
        <v>100</v>
      </c>
      <c r="D7" s="145"/>
      <c r="E7" s="145"/>
      <c r="F7" s="145"/>
      <c r="G7" s="145"/>
      <c r="H7" s="145"/>
      <c r="I7" s="145"/>
      <c r="J7" s="145"/>
      <c r="K7" s="19" t="str">
        <f>IF(OR(C8="ТМГ",C8="ТЛС"),IF(C7&lt;10,"Ошибка, мощность трансформатора"," ")," ")</f>
        <v xml:space="preserve"> </v>
      </c>
      <c r="M7" s="15"/>
      <c r="N7" s="15"/>
      <c r="O7" s="15"/>
      <c r="P7" s="15"/>
      <c r="Q7" s="15"/>
      <c r="R7" s="15"/>
      <c r="S7" s="15"/>
      <c r="T7" s="15"/>
      <c r="U7" s="15"/>
      <c r="V7" s="16"/>
      <c r="W7" s="17"/>
    </row>
    <row r="8" spans="2:23" ht="16.5" customHeight="1" x14ac:dyDescent="0.25">
      <c r="B8" s="20" t="s">
        <v>6</v>
      </c>
      <c r="C8" s="146" t="s">
        <v>7</v>
      </c>
      <c r="D8" s="146"/>
      <c r="E8" s="146"/>
      <c r="F8" s="146"/>
      <c r="G8" s="146"/>
      <c r="H8" s="146"/>
      <c r="I8" s="146"/>
      <c r="J8" s="146"/>
      <c r="K8" s="21">
        <f>IF(C8="ОЛ",0.23,0.4)</f>
        <v>0.4</v>
      </c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7"/>
    </row>
    <row r="9" spans="2:23" ht="15.75" x14ac:dyDescent="0.25">
      <c r="B9" s="22" t="s">
        <v>8</v>
      </c>
      <c r="C9" s="147" t="s">
        <v>9</v>
      </c>
      <c r="D9" s="147"/>
      <c r="E9" s="147"/>
      <c r="F9" s="147"/>
      <c r="G9" s="147"/>
      <c r="H9" s="147"/>
      <c r="I9" s="147"/>
      <c r="J9" s="147"/>
      <c r="K9" s="23"/>
      <c r="L9" s="14" t="str">
        <f>IF(C8="ОЛ","Однофазный трансформатор"," ")</f>
        <v xml:space="preserve"> </v>
      </c>
      <c r="M9" s="15"/>
      <c r="N9" s="15"/>
      <c r="O9" s="15"/>
      <c r="P9" s="15"/>
      <c r="Q9" s="15"/>
      <c r="R9" s="15"/>
      <c r="S9" s="15"/>
      <c r="T9" s="15"/>
      <c r="U9" s="15"/>
      <c r="V9" s="16"/>
      <c r="W9" s="17"/>
    </row>
    <row r="10" spans="2:23" ht="15.75" x14ac:dyDescent="0.25">
      <c r="B10" s="24" t="s">
        <v>10</v>
      </c>
      <c r="C10" s="148">
        <v>10</v>
      </c>
      <c r="D10" s="148"/>
      <c r="E10" s="148"/>
      <c r="F10" s="148"/>
      <c r="G10" s="148"/>
      <c r="H10" s="148"/>
      <c r="I10" s="148"/>
      <c r="J10" s="148"/>
      <c r="K10" s="23"/>
      <c r="L10" s="14"/>
      <c r="M10" s="15"/>
      <c r="N10" s="15"/>
      <c r="O10" s="15"/>
      <c r="P10" s="15"/>
      <c r="Q10" s="15"/>
      <c r="R10" s="15"/>
      <c r="S10" s="15"/>
      <c r="T10" s="15"/>
      <c r="U10" s="15"/>
      <c r="V10" s="16"/>
      <c r="W10" s="17"/>
    </row>
    <row r="11" spans="2:23" ht="15.75" x14ac:dyDescent="0.25">
      <c r="B11" s="25" t="s">
        <v>11</v>
      </c>
      <c r="C11" s="138" t="s">
        <v>12</v>
      </c>
      <c r="D11" s="138"/>
      <c r="E11" s="138"/>
      <c r="F11" s="138"/>
      <c r="G11" s="138"/>
      <c r="H11" s="138"/>
      <c r="I11" s="138"/>
      <c r="J11" s="138"/>
      <c r="K11" s="23"/>
      <c r="L11" s="142" t="s">
        <v>13</v>
      </c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7"/>
    </row>
    <row r="12" spans="2:23" ht="15.75" x14ac:dyDescent="0.25">
      <c r="B12" s="25" t="s">
        <v>14</v>
      </c>
      <c r="C12" s="138" t="s">
        <v>12</v>
      </c>
      <c r="D12" s="138"/>
      <c r="E12" s="138"/>
      <c r="F12" s="138"/>
      <c r="G12" s="138"/>
      <c r="H12" s="138"/>
      <c r="I12" s="138"/>
      <c r="J12" s="138"/>
      <c r="K12" s="23"/>
      <c r="L12" s="14"/>
      <c r="M12" s="15"/>
      <c r="N12" s="15"/>
      <c r="O12" s="15"/>
      <c r="P12" s="15"/>
      <c r="Q12" s="15"/>
      <c r="R12" s="15"/>
      <c r="S12" s="15"/>
      <c r="T12" s="15"/>
      <c r="U12" s="15"/>
      <c r="V12" s="16"/>
      <c r="W12" s="17"/>
    </row>
    <row r="13" spans="2:23" ht="15.75" x14ac:dyDescent="0.25">
      <c r="B13" s="26" t="s">
        <v>15</v>
      </c>
      <c r="C13" s="138" t="s">
        <v>16</v>
      </c>
      <c r="D13" s="138"/>
      <c r="E13" s="138"/>
      <c r="F13" s="138"/>
      <c r="G13" s="138"/>
      <c r="H13" s="138"/>
      <c r="I13" s="138"/>
      <c r="J13" s="138"/>
      <c r="K13" s="23"/>
      <c r="L13" s="14"/>
      <c r="M13" s="15"/>
      <c r="N13" s="15"/>
      <c r="O13" s="15"/>
      <c r="P13" s="15"/>
      <c r="Q13" s="15"/>
      <c r="R13" s="15"/>
      <c r="S13" s="15"/>
      <c r="T13" s="15"/>
      <c r="U13" s="15"/>
      <c r="V13" s="16"/>
      <c r="W13" s="17"/>
    </row>
    <row r="14" spans="2:23" ht="15.75" x14ac:dyDescent="0.25">
      <c r="B14" s="26"/>
      <c r="C14" s="27"/>
      <c r="D14" s="28"/>
      <c r="E14" s="28"/>
      <c r="F14" s="28"/>
      <c r="G14" s="28"/>
      <c r="H14" s="28"/>
      <c r="I14" s="28"/>
      <c r="J14" s="29"/>
      <c r="K14" s="23"/>
      <c r="L14" s="14"/>
      <c r="M14" s="15"/>
      <c r="N14" s="15"/>
      <c r="O14" s="15"/>
      <c r="P14" s="15"/>
      <c r="Q14" s="15"/>
      <c r="R14" s="15"/>
      <c r="S14" s="15"/>
      <c r="T14" s="15"/>
      <c r="U14" s="15"/>
      <c r="V14" s="16"/>
      <c r="W14" s="17"/>
    </row>
    <row r="15" spans="2:23" ht="15.75" x14ac:dyDescent="0.25">
      <c r="B15" s="25" t="s">
        <v>17</v>
      </c>
      <c r="C15" s="138" t="s">
        <v>18</v>
      </c>
      <c r="D15" s="138"/>
      <c r="E15" s="138"/>
      <c r="F15" s="138"/>
      <c r="G15" s="138"/>
      <c r="H15" s="138"/>
      <c r="I15" s="138"/>
      <c r="J15" s="138"/>
      <c r="K15" s="30" t="str">
        <f>IF(C10=6,"ОПНВН6","ОПНВН10")</f>
        <v>ОПНВН10</v>
      </c>
      <c r="L15" s="31"/>
      <c r="M15" s="15"/>
      <c r="N15" s="15"/>
      <c r="O15" s="15"/>
      <c r="P15" s="15"/>
      <c r="Q15" s="15"/>
      <c r="R15" s="15"/>
      <c r="S15" s="15"/>
      <c r="T15" s="15"/>
      <c r="U15" s="15"/>
      <c r="V15" s="16"/>
      <c r="W15" s="17"/>
    </row>
    <row r="16" spans="2:23" x14ac:dyDescent="0.25">
      <c r="B16" s="140" t="s">
        <v>19</v>
      </c>
      <c r="C16" s="141" t="s">
        <v>20</v>
      </c>
      <c r="D16" s="141"/>
      <c r="E16" s="141"/>
      <c r="F16" s="141"/>
      <c r="G16" s="141"/>
      <c r="H16" s="141"/>
      <c r="I16" s="141"/>
      <c r="J16" s="141"/>
      <c r="K16" s="32"/>
      <c r="L16" s="142" t="str">
        <f>IF(C16="НЕТ"," ",IF(OR(C16="РЛНД",C16="РЛК"),"- комплектно с рамой для установки на опору"))</f>
        <v>- комплектно с рамой для установки на опору</v>
      </c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7"/>
    </row>
    <row r="17" spans="2:23" ht="15" customHeight="1" x14ac:dyDescent="0.25">
      <c r="B17" s="140"/>
      <c r="C17" s="141"/>
      <c r="D17" s="141"/>
      <c r="E17" s="141"/>
      <c r="F17" s="141"/>
      <c r="G17" s="141"/>
      <c r="H17" s="141"/>
      <c r="I17" s="141"/>
      <c r="J17" s="141"/>
      <c r="K17" s="32"/>
      <c r="L17" s="143" t="str">
        <f>IF(C16="НЕТ"," ",IF(OR(C16="РЛНД",C16="РЛК"),"привод с тягами (по заказу), да/нет"))</f>
        <v>привод с тягами (по заказу), да/нет</v>
      </c>
      <c r="M17" s="143"/>
      <c r="N17" s="143"/>
      <c r="O17" s="143"/>
      <c r="P17" s="143"/>
      <c r="Q17" s="143"/>
      <c r="R17" s="143"/>
      <c r="S17" s="143"/>
      <c r="T17" s="144">
        <f>IF(V17="мм",6500,"")</f>
        <v>6500</v>
      </c>
      <c r="U17" s="144"/>
      <c r="V17" s="16" t="str">
        <f>IF(C16="РЛНД","мм","")</f>
        <v>мм</v>
      </c>
      <c r="W17" s="17"/>
    </row>
    <row r="18" spans="2:23" ht="15.75" x14ac:dyDescent="0.25">
      <c r="B18" s="25" t="s">
        <v>21</v>
      </c>
      <c r="C18" s="138" t="s">
        <v>22</v>
      </c>
      <c r="D18" s="138"/>
      <c r="E18" s="138"/>
      <c r="F18" s="138"/>
      <c r="G18" s="138"/>
      <c r="H18" s="138"/>
      <c r="I18" s="138"/>
      <c r="J18" s="138"/>
      <c r="K18" s="30" t="str">
        <f>IF(C10=6,"ПКТ6","ПКТ10")</f>
        <v>ПКТ10</v>
      </c>
      <c r="L18" s="33" t="str">
        <f>IF(C10=6,"ПКТ6","ПКТ10")</f>
        <v>ПКТ10</v>
      </c>
      <c r="M18" s="136"/>
      <c r="N18" s="136"/>
      <c r="O18" s="136"/>
      <c r="P18" s="136"/>
      <c r="Q18" s="136"/>
      <c r="R18" s="136"/>
      <c r="S18" s="136"/>
      <c r="T18" s="136"/>
      <c r="U18" s="34"/>
      <c r="V18" s="16"/>
      <c r="W18" s="17"/>
    </row>
    <row r="19" spans="2:23" x14ac:dyDescent="0.25">
      <c r="B19" s="35"/>
      <c r="C19" s="36" t="s">
        <v>23</v>
      </c>
      <c r="D19" s="37"/>
      <c r="E19" s="37"/>
      <c r="F19" s="37"/>
      <c r="G19" s="37"/>
      <c r="H19" s="37"/>
      <c r="I19" s="37"/>
      <c r="J19" s="38" t="str">
        <f>INDEX(Списки!C23:M24,MATCH(C10,Списки!B23:B24,1),MATCH(C7,Списки!C22:M22,1))</f>
        <v>ПКТ 101-10-8-12,5 У1</v>
      </c>
      <c r="K19" s="23"/>
      <c r="L19" s="14"/>
      <c r="M19" s="15"/>
      <c r="N19" s="15"/>
      <c r="O19" s="39"/>
      <c r="P19" s="15"/>
      <c r="Q19" s="15"/>
      <c r="R19" s="15"/>
      <c r="S19" s="15"/>
      <c r="T19" s="15"/>
      <c r="U19" s="15"/>
      <c r="V19" s="16"/>
      <c r="W19" s="17"/>
    </row>
    <row r="20" spans="2:23" x14ac:dyDescent="0.25">
      <c r="B20" s="12" t="s">
        <v>24</v>
      </c>
      <c r="C20" s="8"/>
      <c r="D20" s="8"/>
      <c r="E20" s="8"/>
      <c r="G20" s="8"/>
      <c r="H20" s="8"/>
      <c r="I20" s="8"/>
      <c r="J20" s="8"/>
      <c r="K20" s="23"/>
      <c r="T20" s="15"/>
      <c r="U20" s="15"/>
      <c r="V20" s="16"/>
      <c r="W20" s="17"/>
    </row>
    <row r="21" spans="2:23" x14ac:dyDescent="0.25">
      <c r="B21" s="40" t="s">
        <v>25</v>
      </c>
      <c r="C21" s="133" t="s">
        <v>26</v>
      </c>
      <c r="D21" s="133"/>
      <c r="E21" s="133"/>
      <c r="F21" s="133"/>
      <c r="G21" s="133"/>
      <c r="H21" s="133"/>
      <c r="I21" s="133"/>
      <c r="J21" s="133"/>
      <c r="K21" s="23"/>
      <c r="L21" s="14"/>
      <c r="M21" s="15"/>
      <c r="N21" s="15"/>
      <c r="O21" s="15"/>
      <c r="P21" s="15"/>
      <c r="Q21" s="15"/>
      <c r="R21" s="15"/>
      <c r="S21" s="139"/>
      <c r="T21" s="139"/>
      <c r="U21" s="139"/>
      <c r="V21" s="139"/>
      <c r="W21" s="17"/>
    </row>
    <row r="22" spans="2:23" x14ac:dyDescent="0.25">
      <c r="B22" s="24" t="s">
        <v>27</v>
      </c>
      <c r="C22" s="133">
        <v>25</v>
      </c>
      <c r="D22" s="133"/>
      <c r="E22" s="133"/>
      <c r="F22" s="133"/>
      <c r="G22" s="133"/>
      <c r="H22" s="133"/>
      <c r="I22" s="133"/>
      <c r="J22" s="133"/>
      <c r="K22" s="41" t="str">
        <f ca="1">IFERROR(IF(MATCH(C22,INDIRECT($C$21),0)&gt;0," "," "),"О")</f>
        <v xml:space="preserve"> </v>
      </c>
      <c r="L22" s="14"/>
      <c r="M22" s="15"/>
      <c r="N22" s="15"/>
      <c r="O22" s="15"/>
      <c r="P22" s="15"/>
      <c r="Q22" s="15"/>
      <c r="R22" s="15"/>
      <c r="S22" s="139"/>
      <c r="T22" s="139"/>
      <c r="U22" s="139"/>
      <c r="V22" s="139"/>
      <c r="W22" s="17"/>
    </row>
    <row r="23" spans="2:23" x14ac:dyDescent="0.25">
      <c r="B23" s="25" t="s">
        <v>28</v>
      </c>
      <c r="C23" s="130" t="s">
        <v>29</v>
      </c>
      <c r="D23" s="130"/>
      <c r="E23" s="130"/>
      <c r="F23" s="130"/>
      <c r="G23" s="130"/>
      <c r="H23" s="130"/>
      <c r="I23" s="130"/>
      <c r="J23" s="130"/>
      <c r="K23" s="8" t="s">
        <v>30</v>
      </c>
      <c r="L23" s="130" t="s">
        <v>31</v>
      </c>
      <c r="M23" s="130"/>
      <c r="N23" s="130"/>
      <c r="O23" s="15"/>
      <c r="P23" s="42"/>
      <c r="Q23" s="15"/>
      <c r="R23" s="15"/>
      <c r="S23" s="139"/>
      <c r="T23" s="139"/>
      <c r="U23" s="139"/>
      <c r="V23" s="139"/>
    </row>
    <row r="24" spans="2:23" x14ac:dyDescent="0.25">
      <c r="B24" s="25" t="s">
        <v>32</v>
      </c>
      <c r="C24" s="130" t="s">
        <v>33</v>
      </c>
      <c r="D24" s="130"/>
      <c r="E24" s="130"/>
      <c r="F24" s="130"/>
      <c r="G24" s="130"/>
      <c r="H24" s="130"/>
      <c r="I24" s="130"/>
      <c r="J24" s="130"/>
      <c r="K24" s="8"/>
      <c r="L24" s="43" t="str">
        <f>IF(C24="Да","1 прибор между фазами А и С"," ")</f>
        <v xml:space="preserve"> </v>
      </c>
      <c r="M24" s="44"/>
      <c r="N24" s="44"/>
      <c r="O24" s="15"/>
      <c r="P24" s="45"/>
      <c r="Q24" s="15"/>
      <c r="R24" s="15"/>
      <c r="S24" s="15"/>
      <c r="T24" s="15"/>
      <c r="U24" s="15"/>
      <c r="V24" s="16"/>
    </row>
    <row r="25" spans="2:23" x14ac:dyDescent="0.25">
      <c r="B25" s="25" t="s">
        <v>34</v>
      </c>
      <c r="C25" s="130" t="s">
        <v>33</v>
      </c>
      <c r="D25" s="130"/>
      <c r="E25" s="130"/>
      <c r="F25" s="130"/>
      <c r="G25" s="130"/>
      <c r="H25" s="130"/>
      <c r="I25" s="130"/>
      <c r="J25" s="130"/>
      <c r="K25" s="7"/>
      <c r="L25" s="43" t="str">
        <f>IF(C25="Да","1 прибор в фазе В"," ")</f>
        <v xml:space="preserve"> </v>
      </c>
      <c r="M25" s="44"/>
      <c r="N25" s="44"/>
      <c r="O25" s="15"/>
      <c r="P25" s="15"/>
      <c r="Q25" s="15"/>
      <c r="R25" s="15"/>
      <c r="S25" s="15"/>
      <c r="T25" s="15"/>
      <c r="U25" s="15"/>
      <c r="V25" s="16"/>
    </row>
    <row r="26" spans="2:23" x14ac:dyDescent="0.25">
      <c r="B26" s="25" t="s">
        <v>35</v>
      </c>
      <c r="C26" s="130" t="s">
        <v>36</v>
      </c>
      <c r="D26" s="130"/>
      <c r="E26" s="130"/>
      <c r="F26" s="130"/>
      <c r="G26" s="130"/>
      <c r="H26" s="130"/>
      <c r="I26" s="130"/>
      <c r="J26" s="130"/>
      <c r="K26" s="46"/>
      <c r="L26" s="31"/>
      <c r="M26" s="15"/>
      <c r="N26" s="15"/>
      <c r="O26" s="15"/>
      <c r="P26" s="15"/>
      <c r="Q26" s="15"/>
      <c r="R26" s="15"/>
      <c r="S26" s="15"/>
      <c r="T26" s="15"/>
      <c r="U26" s="15"/>
      <c r="V26" s="16"/>
    </row>
    <row r="27" spans="2:23" x14ac:dyDescent="0.25">
      <c r="B27" s="47"/>
      <c r="C27" s="7"/>
      <c r="D27" s="7"/>
      <c r="E27" s="7"/>
      <c r="F27" s="7"/>
      <c r="G27" s="7"/>
      <c r="H27" s="7"/>
      <c r="I27" s="7"/>
      <c r="J27" s="7"/>
      <c r="K27" s="46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6"/>
    </row>
    <row r="28" spans="2:23" x14ac:dyDescent="0.25">
      <c r="B28" s="12" t="s">
        <v>37</v>
      </c>
      <c r="C28" s="41" t="str">
        <f ca="1">IFERROR(IF(MATCH(C30,INDIRECT($C$29),0)&gt;=0," "," "),"О")</f>
        <v xml:space="preserve"> </v>
      </c>
      <c r="D28" s="41" t="str">
        <f ca="1">IFERROR(IF(MATCH(D30,INDIRECT($D$29),0)&gt;=0," "," "),"О")</f>
        <v xml:space="preserve"> </v>
      </c>
      <c r="E28" s="41" t="str">
        <f ca="1">IFERROR(IF(MATCH(E30,INDIRECT($E$29),0)&gt;=0," "," "),"О")</f>
        <v xml:space="preserve"> </v>
      </c>
      <c r="F28" s="41" t="str">
        <f ca="1">IFERROR(IF(MATCH(F30,INDIRECT($F$29),0)&gt;=0," "," "),"О")</f>
        <v xml:space="preserve"> </v>
      </c>
      <c r="G28" s="41" t="str">
        <f ca="1">IFERROR(IF(MATCH(G30,INDIRECT($G$29),0)&gt;=0," "," "),"О")</f>
        <v xml:space="preserve"> </v>
      </c>
      <c r="H28" s="41" t="str">
        <f ca="1">IFERROR(IF(MATCH(H30,INDIRECT($H$29),0)&gt;=0," "," "),"О")</f>
        <v xml:space="preserve"> </v>
      </c>
      <c r="I28" s="41" t="str">
        <f ca="1">IFERROR(IF(MATCH(I30,INDIRECT($I$29),0)&gt;=0," "," "),"О")</f>
        <v xml:space="preserve"> </v>
      </c>
      <c r="J28" s="41" t="str">
        <f ca="1">IFERROR(IF(MATCH(J30,INDIRECT($J$29),0)&gt;=0," "," "),"О")</f>
        <v xml:space="preserve"> </v>
      </c>
      <c r="K28" s="41" t="str">
        <f ca="1">IFERROR(IF(MATCH(K30,INDIRECT($K$29),0)&gt;=0," "," "),"О")</f>
        <v xml:space="preserve"> </v>
      </c>
      <c r="L28" s="41" t="str">
        <f ca="1">IFERROR(IF(MATCH(L30,INDIRECT($L$29),0)&gt;=0," "," "),"О")</f>
        <v xml:space="preserve"> </v>
      </c>
      <c r="M28" s="41" t="str">
        <f ca="1">IFERROR(IF(MATCH(M30,INDIRECT($M$29),0)&gt;=0," "," "),"О")</f>
        <v xml:space="preserve"> </v>
      </c>
      <c r="N28" s="41" t="str">
        <f ca="1">IFERROR(IF(MATCH(N30,INDIRECT($N$29),0)&gt;=0," "," "),"О")</f>
        <v xml:space="preserve"> </v>
      </c>
      <c r="O28" s="41" t="str">
        <f ca="1">IFERROR(IF(MATCH(O30,INDIRECT($O$29),0)&gt;=0," "," "),"О")</f>
        <v xml:space="preserve"> </v>
      </c>
      <c r="P28" s="15"/>
      <c r="Q28" s="15"/>
      <c r="R28" s="15"/>
      <c r="S28" s="15"/>
      <c r="T28" s="15"/>
      <c r="U28" s="15"/>
      <c r="V28" s="16"/>
    </row>
    <row r="29" spans="2:23" ht="35.25" customHeight="1" x14ac:dyDescent="0.25">
      <c r="B29" s="48" t="s">
        <v>38</v>
      </c>
      <c r="C29" s="49" t="s">
        <v>26</v>
      </c>
      <c r="D29" s="49" t="s">
        <v>33</v>
      </c>
      <c r="E29" s="49" t="s">
        <v>33</v>
      </c>
      <c r="F29" s="49" t="s">
        <v>33</v>
      </c>
      <c r="G29" s="49" t="s">
        <v>33</v>
      </c>
      <c r="H29" s="49" t="s">
        <v>33</v>
      </c>
      <c r="I29" s="49" t="s">
        <v>33</v>
      </c>
      <c r="J29" s="49" t="s">
        <v>33</v>
      </c>
      <c r="K29" s="49" t="s">
        <v>33</v>
      </c>
      <c r="L29" s="49" t="s">
        <v>33</v>
      </c>
      <c r="M29" s="49" t="s">
        <v>33</v>
      </c>
      <c r="N29" s="49" t="s">
        <v>33</v>
      </c>
      <c r="O29" s="49" t="s">
        <v>33</v>
      </c>
      <c r="P29" s="50"/>
      <c r="Q29" s="50"/>
      <c r="R29" s="50"/>
      <c r="S29" s="50"/>
      <c r="T29" s="50"/>
      <c r="U29" s="50"/>
      <c r="V29" s="16"/>
    </row>
    <row r="30" spans="2:23" x14ac:dyDescent="0.25">
      <c r="B30" s="26" t="s">
        <v>27</v>
      </c>
      <c r="C30" s="51">
        <v>40</v>
      </c>
      <c r="D30" s="51" t="s">
        <v>39</v>
      </c>
      <c r="E30" s="51" t="s">
        <v>39</v>
      </c>
      <c r="F30" s="51" t="s">
        <v>39</v>
      </c>
      <c r="G30" s="51" t="s">
        <v>39</v>
      </c>
      <c r="H30" s="51" t="s">
        <v>39</v>
      </c>
      <c r="I30" s="51" t="s">
        <v>39</v>
      </c>
      <c r="J30" s="51" t="s">
        <v>39</v>
      </c>
      <c r="K30" s="51" t="s">
        <v>39</v>
      </c>
      <c r="L30" s="51" t="s">
        <v>39</v>
      </c>
      <c r="M30" s="51" t="s">
        <v>39</v>
      </c>
      <c r="N30" s="51" t="s">
        <v>39</v>
      </c>
      <c r="O30" s="51" t="s">
        <v>39</v>
      </c>
      <c r="P30" s="52"/>
      <c r="Q30" s="52"/>
      <c r="R30" s="52"/>
      <c r="S30" s="52"/>
      <c r="T30" s="52"/>
      <c r="U30" s="52"/>
      <c r="V30" s="16"/>
    </row>
    <row r="31" spans="2:23" x14ac:dyDescent="0.25">
      <c r="B31" s="53" t="s">
        <v>40</v>
      </c>
      <c r="C31" s="51">
        <v>1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5"/>
      <c r="Q31" s="55"/>
      <c r="R31" s="55"/>
      <c r="S31" s="55"/>
      <c r="T31" s="55"/>
      <c r="U31" s="55"/>
      <c r="V31" s="16"/>
    </row>
    <row r="32" spans="2:23" x14ac:dyDescent="0.25">
      <c r="B32" s="26" t="s">
        <v>41</v>
      </c>
      <c r="C32" s="137">
        <f>SUM(C31:U31)</f>
        <v>1</v>
      </c>
      <c r="D32" s="137"/>
      <c r="E32" s="137"/>
      <c r="F32" s="137"/>
      <c r="G32" s="137"/>
      <c r="H32" s="137"/>
      <c r="I32" s="137"/>
      <c r="J32" s="56" t="s">
        <v>42</v>
      </c>
      <c r="K32" s="57"/>
      <c r="L32" s="58"/>
      <c r="M32" s="58"/>
      <c r="N32" s="58"/>
      <c r="O32" s="58"/>
      <c r="P32" s="15"/>
      <c r="Q32" s="59"/>
      <c r="R32" s="15"/>
      <c r="S32" s="15"/>
      <c r="T32" s="15"/>
      <c r="U32" s="15"/>
      <c r="V32" s="16"/>
    </row>
    <row r="33" spans="2:22" x14ac:dyDescent="0.25">
      <c r="B33" s="26" t="s">
        <v>43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1"/>
      <c r="Q33" s="61"/>
      <c r="R33" s="61"/>
      <c r="S33" s="61"/>
      <c r="T33" s="61"/>
      <c r="U33" s="61"/>
      <c r="V33" s="16"/>
    </row>
    <row r="34" spans="2:22" x14ac:dyDescent="0.25">
      <c r="B34" s="47"/>
      <c r="C34" s="7"/>
      <c r="D34" s="7"/>
      <c r="E34" s="7"/>
      <c r="F34" s="7"/>
      <c r="G34" s="7"/>
      <c r="H34" s="7"/>
      <c r="I34" s="7"/>
      <c r="J34" s="7"/>
      <c r="K34" s="46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6"/>
    </row>
    <row r="35" spans="2:22" x14ac:dyDescent="0.25">
      <c r="B35" s="12" t="s">
        <v>44</v>
      </c>
      <c r="C35" s="7"/>
      <c r="D35" s="7"/>
      <c r="E35" s="7"/>
      <c r="F35" s="7"/>
      <c r="G35" s="7"/>
      <c r="H35" s="7"/>
      <c r="I35" s="7"/>
      <c r="J35" s="7"/>
      <c r="K35" s="46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6"/>
    </row>
    <row r="36" spans="2:22" x14ac:dyDescent="0.25">
      <c r="B36" s="62" t="s">
        <v>45</v>
      </c>
      <c r="C36" s="133" t="s">
        <v>46</v>
      </c>
      <c r="D36" s="133"/>
      <c r="E36" s="133"/>
      <c r="F36" s="133"/>
      <c r="G36" s="133"/>
      <c r="H36" s="133"/>
      <c r="I36" s="133"/>
      <c r="J36" s="133"/>
      <c r="K36" s="46"/>
      <c r="L36" s="15" t="s">
        <v>47</v>
      </c>
      <c r="M36" s="15"/>
      <c r="N36" s="15"/>
      <c r="O36" s="15"/>
      <c r="P36" s="15"/>
      <c r="Q36" s="15"/>
      <c r="R36" s="15"/>
      <c r="S36" s="15"/>
      <c r="T36" s="15"/>
      <c r="U36" s="15"/>
      <c r="V36" s="16"/>
    </row>
    <row r="37" spans="2:22" x14ac:dyDescent="0.25">
      <c r="B37" s="63" t="s">
        <v>48</v>
      </c>
      <c r="C37" s="133" t="s">
        <v>49</v>
      </c>
      <c r="D37" s="133"/>
      <c r="E37" s="133"/>
      <c r="F37" s="133"/>
      <c r="G37" s="133"/>
      <c r="H37" s="133"/>
      <c r="I37" s="133"/>
      <c r="J37" s="133"/>
      <c r="K37" s="46"/>
      <c r="L37" s="136"/>
      <c r="M37" s="136"/>
      <c r="N37" s="136"/>
      <c r="O37" s="136"/>
      <c r="P37" s="136"/>
      <c r="Q37" s="136"/>
      <c r="R37" s="136"/>
      <c r="S37" s="136"/>
      <c r="T37" s="15"/>
      <c r="U37" s="15"/>
      <c r="V37" s="16"/>
    </row>
    <row r="38" spans="2:22" x14ac:dyDescent="0.25">
      <c r="B38" s="26" t="s">
        <v>50</v>
      </c>
      <c r="C38" s="133" t="s">
        <v>33</v>
      </c>
      <c r="D38" s="133"/>
      <c r="E38" s="133"/>
      <c r="F38" s="133"/>
      <c r="G38" s="133"/>
      <c r="H38" s="133"/>
      <c r="I38" s="133"/>
      <c r="J38" s="133"/>
      <c r="K38" s="46"/>
      <c r="L38" s="136"/>
      <c r="M38" s="136"/>
      <c r="N38" s="136"/>
      <c r="O38" s="136"/>
      <c r="P38" s="136"/>
      <c r="Q38" s="136"/>
      <c r="R38" s="136"/>
      <c r="S38" s="136"/>
      <c r="T38" s="15"/>
      <c r="U38" s="15"/>
      <c r="V38" s="16"/>
    </row>
    <row r="39" spans="2:22" x14ac:dyDescent="0.25">
      <c r="B39" s="26" t="s">
        <v>51</v>
      </c>
      <c r="C39" s="133" t="s">
        <v>33</v>
      </c>
      <c r="D39" s="133"/>
      <c r="E39" s="133"/>
      <c r="F39" s="133"/>
      <c r="G39" s="133"/>
      <c r="H39" s="133"/>
      <c r="I39" s="133"/>
      <c r="J39" s="133"/>
      <c r="K39" s="46"/>
      <c r="L39" s="136"/>
      <c r="M39" s="136"/>
      <c r="N39" s="136"/>
      <c r="O39" s="136"/>
      <c r="P39" s="136"/>
      <c r="Q39" s="136"/>
      <c r="R39" s="136"/>
      <c r="S39" s="136"/>
      <c r="T39" s="15"/>
      <c r="U39" s="15"/>
      <c r="V39" s="16"/>
    </row>
    <row r="40" spans="2:22" x14ac:dyDescent="0.25">
      <c r="B40" s="62" t="s">
        <v>52</v>
      </c>
      <c r="C40" s="133" t="s">
        <v>33</v>
      </c>
      <c r="D40" s="133"/>
      <c r="E40" s="133"/>
      <c r="F40" s="133"/>
      <c r="G40" s="133"/>
      <c r="H40" s="133"/>
      <c r="I40" s="133"/>
      <c r="J40" s="133"/>
      <c r="K40" s="46"/>
      <c r="L40" s="134"/>
      <c r="M40" s="134"/>
      <c r="N40" s="134"/>
      <c r="O40" s="134"/>
      <c r="P40" s="134"/>
      <c r="Q40" s="134"/>
      <c r="R40" s="134"/>
      <c r="S40" s="134"/>
      <c r="T40" s="15"/>
      <c r="U40" s="15"/>
      <c r="V40" s="16"/>
    </row>
    <row r="41" spans="2:22" x14ac:dyDescent="0.25">
      <c r="B41" s="64" t="s">
        <v>53</v>
      </c>
      <c r="C41" s="135" t="s">
        <v>33</v>
      </c>
      <c r="D41" s="135"/>
      <c r="E41" s="135"/>
      <c r="F41" s="135"/>
      <c r="G41" s="135"/>
      <c r="H41" s="135"/>
      <c r="I41" s="135"/>
      <c r="J41" s="135"/>
      <c r="K41" s="46"/>
      <c r="L41" s="134"/>
      <c r="M41" s="134"/>
      <c r="N41" s="134"/>
      <c r="O41" s="134"/>
      <c r="P41" s="134"/>
      <c r="Q41" s="134"/>
      <c r="R41" s="134"/>
      <c r="S41" s="134"/>
      <c r="T41" s="15"/>
      <c r="U41" s="15"/>
      <c r="V41" s="16"/>
    </row>
    <row r="42" spans="2:22" x14ac:dyDescent="0.25">
      <c r="B42" s="47"/>
      <c r="C42" s="7"/>
      <c r="D42" s="7"/>
      <c r="E42" s="7"/>
      <c r="F42" s="7"/>
      <c r="G42" s="7"/>
      <c r="H42" s="7"/>
      <c r="I42" s="7"/>
      <c r="J42" s="7"/>
      <c r="K42" s="7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1"/>
    </row>
    <row r="43" spans="2:22" x14ac:dyDescent="0.25">
      <c r="B43" s="12" t="s">
        <v>54</v>
      </c>
      <c r="C43" s="7"/>
      <c r="D43" s="7"/>
      <c r="E43" s="7"/>
      <c r="F43" s="7"/>
      <c r="G43" s="7"/>
      <c r="H43" s="7"/>
      <c r="I43" s="7"/>
      <c r="J43" s="7"/>
      <c r="K43" s="7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1"/>
    </row>
    <row r="44" spans="2:22" x14ac:dyDescent="0.25">
      <c r="B44" s="129" t="s">
        <v>55</v>
      </c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30" t="s">
        <v>56</v>
      </c>
      <c r="Q44" s="130"/>
      <c r="R44" s="130"/>
      <c r="S44" s="65"/>
      <c r="T44" s="10"/>
      <c r="U44" s="10"/>
      <c r="V44" s="11"/>
    </row>
    <row r="45" spans="2:22" x14ac:dyDescent="0.25">
      <c r="B45" s="129" t="s">
        <v>57</v>
      </c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30" t="s">
        <v>33</v>
      </c>
      <c r="Q45" s="130"/>
      <c r="R45" s="130"/>
      <c r="S45" s="65"/>
      <c r="T45" s="10"/>
      <c r="U45" s="10"/>
      <c r="V45" s="11"/>
    </row>
    <row r="46" spans="2:22" x14ac:dyDescent="0.25"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2"/>
      <c r="Q46" s="132"/>
      <c r="R46" s="132"/>
      <c r="S46" s="65"/>
      <c r="T46" s="10"/>
      <c r="U46" s="10"/>
      <c r="V46" s="11"/>
    </row>
    <row r="47" spans="2:22" x14ac:dyDescent="0.25"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2"/>
      <c r="Q47" s="132"/>
      <c r="R47" s="132"/>
      <c r="S47" s="65"/>
      <c r="T47" s="10"/>
      <c r="U47" s="10"/>
      <c r="V47" s="11"/>
    </row>
    <row r="48" spans="2:22" x14ac:dyDescent="0.25">
      <c r="B48" s="47"/>
      <c r="C48" s="7"/>
      <c r="D48" s="7"/>
      <c r="E48" s="7"/>
      <c r="F48" s="7"/>
      <c r="G48" s="7"/>
      <c r="H48" s="7"/>
      <c r="I48" s="7"/>
      <c r="J48" s="7"/>
      <c r="K48" s="7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1"/>
    </row>
    <row r="49" spans="1:22" x14ac:dyDescent="0.25">
      <c r="B49" s="124" t="s">
        <v>58</v>
      </c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</row>
    <row r="50" spans="1:22" x14ac:dyDescent="0.25"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</row>
    <row r="51" spans="1:22" x14ac:dyDescent="0.25">
      <c r="B51" s="125" t="s">
        <v>59</v>
      </c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</row>
    <row r="52" spans="1:22" x14ac:dyDescent="0.25"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</row>
    <row r="53" spans="1:22" x14ac:dyDescent="0.25"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</row>
    <row r="54" spans="1:22" x14ac:dyDescent="0.25"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</row>
    <row r="55" spans="1:22" x14ac:dyDescent="0.25"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</row>
    <row r="56" spans="1:22" x14ac:dyDescent="0.25">
      <c r="A56" s="66"/>
      <c r="B56" s="67" t="s">
        <v>60</v>
      </c>
      <c r="C56" s="68" t="str">
        <f>(IF(C6="Столбовая","КТПС-1-Т-","КТПМ-2-Т-"))&amp;LEFT(C11,1)&amp;LEFT(C12,1)&amp;"-"&amp;C7&amp;"/"&amp;C10&amp;"/"&amp;K8 &amp;" "&amp;C13</f>
        <v>КТПС-1-Т-ВВ-100/10/0,4 УХЛ1</v>
      </c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70"/>
    </row>
    <row r="57" spans="1:22" ht="20.25" x14ac:dyDescent="0.3">
      <c r="B57" s="71" t="s">
        <v>61</v>
      </c>
      <c r="C57" s="128">
        <v>1</v>
      </c>
      <c r="D57" s="128"/>
      <c r="E57" s="128"/>
      <c r="F57" s="128"/>
      <c r="G57" s="128"/>
      <c r="H57" s="128"/>
      <c r="I57" s="128"/>
      <c r="J57" s="128"/>
      <c r="K57" s="7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1"/>
    </row>
    <row r="58" spans="1:22" ht="11.25" customHeight="1" x14ac:dyDescent="0.25">
      <c r="B58" s="47"/>
      <c r="C58" s="7"/>
      <c r="D58" s="7"/>
      <c r="E58" s="7"/>
      <c r="F58" s="7"/>
      <c r="G58" s="7"/>
      <c r="H58" s="7"/>
      <c r="I58" s="7"/>
      <c r="J58" s="7"/>
      <c r="K58" s="7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1"/>
    </row>
    <row r="59" spans="1:22" ht="30" customHeight="1" x14ac:dyDescent="0.25">
      <c r="B59" s="126" t="s">
        <v>62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</row>
  </sheetData>
  <sheetProtection selectLockedCells="1" selectUnlockedCells="1"/>
  <mergeCells count="59">
    <mergeCell ref="C1:V1"/>
    <mergeCell ref="C2:V2"/>
    <mergeCell ref="C3:V3"/>
    <mergeCell ref="B5:V5"/>
    <mergeCell ref="C6:J6"/>
    <mergeCell ref="C7:J7"/>
    <mergeCell ref="C8:J8"/>
    <mergeCell ref="L8:V8"/>
    <mergeCell ref="C9:J9"/>
    <mergeCell ref="C10:J10"/>
    <mergeCell ref="C11:J11"/>
    <mergeCell ref="L11:V11"/>
    <mergeCell ref="C12:J12"/>
    <mergeCell ref="C13:J13"/>
    <mergeCell ref="C15:J15"/>
    <mergeCell ref="B16:B17"/>
    <mergeCell ref="C16:J17"/>
    <mergeCell ref="L16:V16"/>
    <mergeCell ref="L17:S17"/>
    <mergeCell ref="T17:U17"/>
    <mergeCell ref="C18:J18"/>
    <mergeCell ref="M18:T18"/>
    <mergeCell ref="C21:J21"/>
    <mergeCell ref="S21:V23"/>
    <mergeCell ref="C22:J22"/>
    <mergeCell ref="C23:J23"/>
    <mergeCell ref="L23:N23"/>
    <mergeCell ref="C24:J24"/>
    <mergeCell ref="C25:J25"/>
    <mergeCell ref="C26:J26"/>
    <mergeCell ref="C32:I32"/>
    <mergeCell ref="C36:J36"/>
    <mergeCell ref="C37:J37"/>
    <mergeCell ref="L37:S37"/>
    <mergeCell ref="C38:J38"/>
    <mergeCell ref="L38:S38"/>
    <mergeCell ref="C39:J39"/>
    <mergeCell ref="L39:S39"/>
    <mergeCell ref="C40:J40"/>
    <mergeCell ref="L40:S40"/>
    <mergeCell ref="C41:J41"/>
    <mergeCell ref="L41:S41"/>
    <mergeCell ref="B44:O44"/>
    <mergeCell ref="P44:R44"/>
    <mergeCell ref="B45:O45"/>
    <mergeCell ref="P45:R45"/>
    <mergeCell ref="B46:O46"/>
    <mergeCell ref="P46:R46"/>
    <mergeCell ref="B47:O47"/>
    <mergeCell ref="P47:R47"/>
    <mergeCell ref="B49:V49"/>
    <mergeCell ref="B50:V50"/>
    <mergeCell ref="B59:V59"/>
    <mergeCell ref="B51:V51"/>
    <mergeCell ref="B52:V52"/>
    <mergeCell ref="B53:V53"/>
    <mergeCell ref="B54:V54"/>
    <mergeCell ref="B55:V55"/>
    <mergeCell ref="C57:J57"/>
  </mergeCells>
  <conditionalFormatting sqref="C32:I32">
    <cfRule type="cellIs" dxfId="8" priority="7" stopIfTrue="1" operator="greaterThan">
      <formula>3</formula>
    </cfRule>
  </conditionalFormatting>
  <conditionalFormatting sqref="M18:U18">
    <cfRule type="expression" dxfId="7" priority="8" stopIfTrue="1">
      <formula>C18="другой"</formula>
    </cfRule>
  </conditionalFormatting>
  <conditionalFormatting sqref="L40:S40">
    <cfRule type="expression" dxfId="6" priority="9" stopIfTrue="1">
      <formula>$C$40="Другой"</formula>
    </cfRule>
  </conditionalFormatting>
  <conditionalFormatting sqref="L41:S41">
    <cfRule type="expression" dxfId="5" priority="10" stopIfTrue="1">
      <formula>$C$41="Другой"</formula>
    </cfRule>
  </conditionalFormatting>
  <conditionalFormatting sqref="B5:V5">
    <cfRule type="expression" dxfId="4" priority="11" stopIfTrue="1">
      <formula>$C$6="Мачтовая"</formula>
    </cfRule>
  </conditionalFormatting>
  <conditionalFormatting sqref="T17">
    <cfRule type="expression" dxfId="3" priority="12" stopIfTrue="1">
      <formula>$C$16&lt;&gt;"НЕТ"</formula>
    </cfRule>
  </conditionalFormatting>
  <conditionalFormatting sqref="K22">
    <cfRule type="cellIs" dxfId="2" priority="3" stopIfTrue="1" operator="equal">
      <formula>"О"</formula>
    </cfRule>
  </conditionalFormatting>
  <conditionalFormatting sqref="C28">
    <cfRule type="cellIs" dxfId="1" priority="2" stopIfTrue="1" operator="equal">
      <formula>"О"</formula>
    </cfRule>
  </conditionalFormatting>
  <conditionalFormatting sqref="D28:O28">
    <cfRule type="cellIs" dxfId="0" priority="1" stopIfTrue="1" operator="equal">
      <formula>"О"</formula>
    </cfRule>
  </conditionalFormatting>
  <dataValidations count="43">
    <dataValidation type="list" operator="equal" allowBlank="1" showInputMessage="1" sqref="C7:J7">
      <formula1>Мощность</formula1>
      <formula2>0</formula2>
    </dataValidation>
    <dataValidation type="list" operator="equal" allowBlank="1" showInputMessage="1" showErrorMessage="1" sqref="C8">
      <formula1>Типтр</formula1>
      <formula2>0</formula2>
    </dataValidation>
    <dataValidation type="list" operator="equal" allowBlank="1" showInputMessage="1" showErrorMessage="1" sqref="C9">
      <formula1>Схематр</formula1>
      <formula2>0</formula2>
    </dataValidation>
    <dataValidation type="list" operator="equal" allowBlank="1" showInputMessage="1" showErrorMessage="1" sqref="C10">
      <formula1>Uном</formula1>
      <formula2>0</formula2>
    </dataValidation>
    <dataValidation type="list" operator="equal" allowBlank="1" showInputMessage="1" showErrorMessage="1" sqref="C12">
      <formula1>ВоздухКабель</formula1>
      <formula2>0</formula2>
    </dataValidation>
    <dataValidation type="list" operator="equal" allowBlank="1" showInputMessage="1" showErrorMessage="1" sqref="C13">
      <formula1>Климат</formula1>
      <formula2>0</formula2>
    </dataValidation>
    <dataValidation type="list" operator="equal" allowBlank="1" showInputMessage="1" showErrorMessage="1" sqref="C15:J15">
      <formula1>INDIRECT($K$15)</formula1>
      <formula2>0</formula2>
    </dataValidation>
    <dataValidation type="list" operator="equal" allowBlank="1" showInputMessage="1" showErrorMessage="1" sqref="C16">
      <formula1>ВНАп</formula1>
      <formula2>0</formula2>
    </dataValidation>
    <dataValidation type="list" operator="equal" allowBlank="1" showInputMessage="1" showErrorMessage="1" sqref="C18:J18">
      <formula1>INDIRECT($K$18)</formula1>
      <formula2>0</formula2>
    </dataValidation>
    <dataValidation type="list" operator="equal" allowBlank="1" showInputMessage="1" showErrorMessage="1" sqref="C21:J21 C29:U29">
      <formula1>автоматы</formula1>
      <formula2>0</formula2>
    </dataValidation>
    <dataValidation type="list" operator="equal" allowBlank="1" showInputMessage="1" showErrorMessage="1" sqref="C22:J22">
      <formula1>INDIRECT($C$21)</formula1>
      <formula2>0</formula2>
    </dataValidation>
    <dataValidation type="list" operator="equal" allowBlank="1" showInputMessage="1" showErrorMessage="1" sqref="C23">
      <formula1>Тртокаввод</formula1>
      <formula2>0</formula2>
    </dataValidation>
    <dataValidation type="list" operator="equal" allowBlank="1" showInputMessage="1" showErrorMessage="1" sqref="L23 C33:U33">
      <formula1>Тртока</formula1>
      <formula2>0</formula2>
    </dataValidation>
    <dataValidation type="list" operator="equal" allowBlank="1" showInputMessage="1" showErrorMessage="1" sqref="C24">
      <formula1>Вольтметр</formula1>
      <formula2>0</formula2>
    </dataValidation>
    <dataValidation type="list" operator="equal" allowBlank="1" showInputMessage="1" showErrorMessage="1" sqref="C25">
      <formula1>Амперметры</formula1>
      <formula2>0</formula2>
    </dataValidation>
    <dataValidation type="list" operator="equal" allowBlank="1" showInputMessage="1" showErrorMessage="1" sqref="C26">
      <formula1>ОПННН</formula1>
      <formula2>0</formula2>
    </dataValidation>
    <dataValidation type="list" operator="equal" allowBlank="1" showInputMessage="1" showErrorMessage="1" sqref="C30">
      <formula1>INDIRECT($C$29)</formula1>
      <formula2>0</formula2>
    </dataValidation>
    <dataValidation type="list" operator="equal" allowBlank="1" showInputMessage="1" showErrorMessage="1" sqref="D30">
      <formula1>INDIRECT($D$29)</formula1>
      <formula2>0</formula2>
    </dataValidation>
    <dataValidation type="list" operator="equal" allowBlank="1" showInputMessage="1" showErrorMessage="1" sqref="E30">
      <formula1>INDIRECT($E$29)</formula1>
      <formula2>0</formula2>
    </dataValidation>
    <dataValidation type="list" operator="equal" allowBlank="1" showInputMessage="1" showErrorMessage="1" sqref="F30">
      <formula1>INDIRECT($F$29)</formula1>
      <formula2>0</formula2>
    </dataValidation>
    <dataValidation type="list" operator="equal" allowBlank="1" showInputMessage="1" showErrorMessage="1" sqref="G30">
      <formula1>INDIRECT($G$29)</formula1>
      <formula2>0</formula2>
    </dataValidation>
    <dataValidation type="list" operator="equal" allowBlank="1" showInputMessage="1" showErrorMessage="1" sqref="H30">
      <formula1>INDIRECT($H$29)</formula1>
      <formula2>0</formula2>
    </dataValidation>
    <dataValidation type="list" operator="equal" allowBlank="1" showInputMessage="1" showErrorMessage="1" sqref="I30">
      <formula1>INDIRECT($I$29)</formula1>
      <formula2>0</formula2>
    </dataValidation>
    <dataValidation type="list" operator="equal" allowBlank="1" showInputMessage="1" showErrorMessage="1" sqref="J30">
      <formula1>INDIRECT($J$29)</formula1>
      <formula2>0</formula2>
    </dataValidation>
    <dataValidation type="list" operator="equal" allowBlank="1" showInputMessage="1" showErrorMessage="1" sqref="K30">
      <formula1>INDIRECT($K$29)</formula1>
      <formula2>0</formula2>
    </dataValidation>
    <dataValidation type="list" operator="equal" allowBlank="1" showInputMessage="1" showErrorMessage="1" sqref="L30">
      <formula1>INDIRECT($L$29)</formula1>
      <formula2>0</formula2>
    </dataValidation>
    <dataValidation type="list" operator="equal" allowBlank="1" showInputMessage="1" showErrorMessage="1" sqref="M30">
      <formula1>INDIRECT($M$29)</formula1>
      <formula2>0</formula2>
    </dataValidation>
    <dataValidation type="list" operator="equal" allowBlank="1" showInputMessage="1" showErrorMessage="1" sqref="N30">
      <formula1>INDIRECT($N$29)</formula1>
      <formula2>0</formula2>
    </dataValidation>
    <dataValidation type="list" operator="equal" allowBlank="1" showInputMessage="1" showErrorMessage="1" sqref="O30">
      <formula1>INDIRECT($O$29)</formula1>
      <formula2>0</formula2>
    </dataValidation>
    <dataValidation type="list" operator="equal" allowBlank="1" showInputMessage="1" showErrorMessage="1" sqref="P30">
      <formula1>INDIRECT($P$29)</formula1>
      <formula2>0</formula2>
    </dataValidation>
    <dataValidation type="list" operator="equal" allowBlank="1" showInputMessage="1" showErrorMessage="1" sqref="Q30">
      <formula1>INDIRECT($Q$29)</formula1>
      <formula2>0</formula2>
    </dataValidation>
    <dataValidation type="list" operator="equal" allowBlank="1" showInputMessage="1" showErrorMessage="1" sqref="R30">
      <formula1>INDIRECT($R$29)</formula1>
      <formula2>0</formula2>
    </dataValidation>
    <dataValidation type="list" operator="equal" allowBlank="1" showInputMessage="1" showErrorMessage="1" sqref="S30">
      <formula1>INDIRECT($S$29)</formula1>
      <formula2>0</formula2>
    </dataValidation>
    <dataValidation type="list" operator="equal" allowBlank="1" showInputMessage="1" showErrorMessage="1" sqref="T30">
      <formula1>INDIRECT($T$29)</formula1>
      <formula2>0</formula2>
    </dataValidation>
    <dataValidation type="list" operator="equal" allowBlank="1" showInputMessage="1" showErrorMessage="1" sqref="U30">
      <formula1>INDIRECT($U$29)</formula1>
      <formula2>0</formula2>
    </dataValidation>
    <dataValidation type="list" operator="equal" allowBlank="1" showInputMessage="1" showErrorMessage="1" sqref="C31:U31 C57">
      <formula1>КолОЛ</formula1>
      <formula2>0</formula2>
    </dataValidation>
    <dataValidation type="list" operator="equal" allowBlank="1" showInputMessage="1" showErrorMessage="1" sqref="C36">
      <formula1>Типсчетчика</formula1>
      <formula2>0</formula2>
    </dataValidation>
    <dataValidation type="list" operator="equal" allowBlank="1" showInputMessage="1" showErrorMessage="1" sqref="C37">
      <formula1>Счетчик</formula1>
      <formula2>0</formula2>
    </dataValidation>
    <dataValidation type="list" operator="equal" allowBlank="1" showInputMessage="1" showErrorMessage="1" sqref="C38">
      <formula1>GSM</formula1>
      <formula2>0</formula2>
    </dataValidation>
    <dataValidation type="list" operator="equal" allowBlank="1" showInputMessage="1" showErrorMessage="1" sqref="C39">
      <formula1>Комм</formula1>
      <formula2>0</formula2>
    </dataValidation>
    <dataValidation type="list" operator="equal" allowBlank="1" showInputMessage="1" showErrorMessage="1" sqref="C40">
      <formula1>Фидер</formula1>
      <formula2>0</formula2>
    </dataValidation>
    <dataValidation type="list" operator="equal" allowBlank="1" showInputMessage="1" showErrorMessage="1" sqref="C41">
      <formula1>Фотореле</formula1>
      <formula2>0</formula2>
    </dataValidation>
    <dataValidation type="list" operator="equal" allowBlank="1" showInputMessage="1" showErrorMessage="1" sqref="P45:R45">
      <formula1>ТТОЛ</formula1>
      <formula2>0</formula2>
    </dataValidation>
  </dataValidations>
  <printOptions horizontalCentered="1" verticalCentered="1"/>
  <pageMargins left="0.31527777777777777" right="0.31527777777777777" top="0.35416666666666669" bottom="0.35416666666666669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showErrorMessage="1">
          <x14:formula1>
            <xm:f>Списки!$C$19:$F$19</xm:f>
          </x14:formula1>
          <xm:sqref>T17:U17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77"/>
  <sheetViews>
    <sheetView topLeftCell="A3" zoomScale="85" zoomScaleNormal="85" workbookViewId="0">
      <selection activeCell="E21" sqref="E21"/>
    </sheetView>
  </sheetViews>
  <sheetFormatPr defaultColWidth="9.140625" defaultRowHeight="15" x14ac:dyDescent="0.25"/>
  <cols>
    <col min="1" max="1" width="21.42578125" style="2" customWidth="1"/>
    <col min="2" max="2" width="42.5703125" style="2" customWidth="1"/>
    <col min="3" max="3" width="8.85546875" style="2" customWidth="1"/>
    <col min="4" max="4" width="8.42578125" style="2" customWidth="1"/>
    <col min="5" max="5" width="13.42578125" style="2" customWidth="1"/>
    <col min="6" max="21" width="12.140625" style="2" customWidth="1"/>
    <col min="22" max="16384" width="9.140625" style="2"/>
  </cols>
  <sheetData>
    <row r="4" spans="1:20" x14ac:dyDescent="0.25">
      <c r="E4" s="2" t="s">
        <v>4</v>
      </c>
      <c r="F4" s="2" t="s">
        <v>63</v>
      </c>
    </row>
    <row r="6" spans="1:20" x14ac:dyDescent="0.25">
      <c r="A6" s="72"/>
      <c r="B6" s="73" t="s">
        <v>64</v>
      </c>
      <c r="C6" s="74" t="s">
        <v>65</v>
      </c>
      <c r="D6" s="74" t="s">
        <v>66</v>
      </c>
    </row>
    <row r="7" spans="1:20" x14ac:dyDescent="0.25">
      <c r="A7" s="72" t="e">
        <f>#N/A</f>
        <v>#N/A</v>
      </c>
      <c r="B7" s="73" t="s">
        <v>67</v>
      </c>
      <c r="C7" s="75">
        <v>1</v>
      </c>
      <c r="D7" s="75">
        <v>2</v>
      </c>
    </row>
    <row r="8" spans="1:20" x14ac:dyDescent="0.25">
      <c r="A8" s="72"/>
      <c r="B8" s="76" t="s">
        <v>5</v>
      </c>
      <c r="C8" s="2">
        <v>1.25</v>
      </c>
      <c r="D8" s="2">
        <v>2.5</v>
      </c>
      <c r="E8" s="2">
        <v>4</v>
      </c>
      <c r="F8" s="2">
        <v>6.3</v>
      </c>
      <c r="G8" s="2">
        <v>10</v>
      </c>
      <c r="H8" s="2">
        <v>16</v>
      </c>
      <c r="I8" s="77">
        <v>25</v>
      </c>
      <c r="J8" s="77">
        <v>40</v>
      </c>
      <c r="K8" s="77">
        <v>63</v>
      </c>
      <c r="L8" s="77">
        <v>100</v>
      </c>
      <c r="M8" s="77" t="s">
        <v>33</v>
      </c>
    </row>
    <row r="9" spans="1:20" x14ac:dyDescent="0.25">
      <c r="A9" s="72"/>
      <c r="B9" s="76" t="s">
        <v>68</v>
      </c>
      <c r="C9" s="77" t="s">
        <v>69</v>
      </c>
      <c r="D9" s="77" t="s">
        <v>33</v>
      </c>
      <c r="E9" s="77"/>
      <c r="F9" s="77"/>
      <c r="G9" s="77"/>
      <c r="H9" s="77"/>
      <c r="I9" s="77"/>
      <c r="J9" s="77"/>
      <c r="K9" s="77"/>
    </row>
    <row r="10" spans="1:20" x14ac:dyDescent="0.25">
      <c r="A10" s="72"/>
      <c r="B10" s="76" t="s">
        <v>6</v>
      </c>
      <c r="C10" s="77" t="s">
        <v>7</v>
      </c>
      <c r="D10" s="2" t="s">
        <v>70</v>
      </c>
      <c r="E10" s="2" t="s">
        <v>71</v>
      </c>
      <c r="F10" s="77" t="s">
        <v>72</v>
      </c>
      <c r="G10" s="2" t="s">
        <v>73</v>
      </c>
      <c r="H10" s="77" t="s">
        <v>33</v>
      </c>
      <c r="I10" s="77"/>
      <c r="J10" s="77"/>
      <c r="K10" s="77"/>
    </row>
    <row r="11" spans="1:20" x14ac:dyDescent="0.25">
      <c r="A11" s="72"/>
      <c r="B11" s="9" t="s">
        <v>8</v>
      </c>
      <c r="C11" s="8" t="s">
        <v>74</v>
      </c>
      <c r="D11" s="8" t="s">
        <v>9</v>
      </c>
      <c r="F11" s="8" t="s">
        <v>75</v>
      </c>
      <c r="G11" s="8"/>
      <c r="H11" s="8"/>
      <c r="I11" s="8"/>
      <c r="J11" s="8"/>
      <c r="K11" s="8"/>
    </row>
    <row r="12" spans="1:20" ht="30" x14ac:dyDescent="0.25">
      <c r="A12" s="72"/>
      <c r="B12" s="78" t="s">
        <v>76</v>
      </c>
      <c r="C12" s="77">
        <v>6</v>
      </c>
      <c r="D12" s="77">
        <v>10</v>
      </c>
      <c r="E12" s="8"/>
      <c r="F12" s="75"/>
      <c r="G12" s="75"/>
      <c r="H12" s="75"/>
      <c r="I12" s="75"/>
      <c r="J12" s="75"/>
      <c r="K12" s="75"/>
    </row>
    <row r="13" spans="1:20" x14ac:dyDescent="0.25">
      <c r="A13" s="72"/>
      <c r="B13" s="9" t="s">
        <v>11</v>
      </c>
      <c r="C13" s="8" t="s">
        <v>12</v>
      </c>
      <c r="D13" s="8" t="s">
        <v>77</v>
      </c>
      <c r="E13" s="8"/>
      <c r="F13" s="75"/>
      <c r="G13" s="75"/>
      <c r="H13" s="75"/>
      <c r="I13" s="75"/>
      <c r="J13" s="75"/>
      <c r="K13" s="75"/>
    </row>
    <row r="14" spans="1:20" x14ac:dyDescent="0.25">
      <c r="A14" s="72"/>
      <c r="B14" s="9" t="s">
        <v>14</v>
      </c>
      <c r="C14" s="8" t="s">
        <v>12</v>
      </c>
      <c r="D14" s="8" t="s">
        <v>77</v>
      </c>
      <c r="E14" s="8"/>
      <c r="F14" s="75"/>
      <c r="G14" s="75"/>
      <c r="H14" s="75"/>
      <c r="I14" s="75"/>
      <c r="J14" s="75"/>
      <c r="K14" s="75"/>
    </row>
    <row r="15" spans="1:20" x14ac:dyDescent="0.25">
      <c r="A15" s="72"/>
      <c r="B15" s="2" t="s">
        <v>15</v>
      </c>
      <c r="C15" s="3" t="s">
        <v>78</v>
      </c>
      <c r="D15" s="3" t="s">
        <v>16</v>
      </c>
      <c r="E15" s="8"/>
      <c r="F15" s="75"/>
      <c r="G15" s="75"/>
      <c r="H15" s="75"/>
      <c r="I15" s="75"/>
      <c r="J15" s="75"/>
      <c r="K15" s="75"/>
    </row>
    <row r="16" spans="1:20" x14ac:dyDescent="0.25">
      <c r="A16" s="72"/>
      <c r="B16" s="73" t="s">
        <v>17</v>
      </c>
      <c r="C16" s="79" t="s">
        <v>79</v>
      </c>
      <c r="D16" s="79" t="s">
        <v>80</v>
      </c>
      <c r="E16" s="79" t="s">
        <v>81</v>
      </c>
      <c r="F16" s="79" t="s">
        <v>82</v>
      </c>
      <c r="G16" s="79" t="s">
        <v>83</v>
      </c>
      <c r="H16" s="79" t="s">
        <v>84</v>
      </c>
      <c r="I16" s="79" t="s">
        <v>85</v>
      </c>
      <c r="J16" s="79" t="s">
        <v>86</v>
      </c>
      <c r="K16" s="2" t="s">
        <v>33</v>
      </c>
      <c r="L16" s="79" t="s">
        <v>87</v>
      </c>
      <c r="M16" s="79" t="s">
        <v>88</v>
      </c>
      <c r="N16" s="79" t="s">
        <v>18</v>
      </c>
      <c r="O16" s="79" t="s">
        <v>89</v>
      </c>
      <c r="P16" s="79" t="s">
        <v>90</v>
      </c>
      <c r="Q16" s="79" t="s">
        <v>91</v>
      </c>
      <c r="R16" s="79" t="s">
        <v>92</v>
      </c>
      <c r="S16" s="79" t="s">
        <v>93</v>
      </c>
      <c r="T16" s="2" t="s">
        <v>33</v>
      </c>
    </row>
    <row r="17" spans="1:23" x14ac:dyDescent="0.25">
      <c r="A17" s="72"/>
      <c r="B17" s="2" t="s">
        <v>94</v>
      </c>
      <c r="C17" s="75" t="s">
        <v>69</v>
      </c>
      <c r="D17" s="75" t="s">
        <v>95</v>
      </c>
      <c r="E17" s="75"/>
      <c r="F17" s="75"/>
      <c r="G17" s="75"/>
      <c r="H17" s="75"/>
      <c r="I17" s="75"/>
      <c r="J17" s="75"/>
      <c r="K17" s="75"/>
    </row>
    <row r="18" spans="1:23" x14ac:dyDescent="0.25">
      <c r="A18" s="72"/>
      <c r="B18" s="73" t="s">
        <v>19</v>
      </c>
      <c r="C18" s="80" t="s">
        <v>33</v>
      </c>
      <c r="D18" s="75" t="s">
        <v>20</v>
      </c>
      <c r="E18" s="75" t="s">
        <v>96</v>
      </c>
      <c r="F18" s="75"/>
      <c r="G18" s="75"/>
      <c r="H18" s="75"/>
      <c r="I18" s="75"/>
      <c r="J18" s="75"/>
      <c r="K18" s="75"/>
    </row>
    <row r="19" spans="1:23" x14ac:dyDescent="0.25">
      <c r="A19" s="72"/>
      <c r="B19" s="73" t="s">
        <v>252</v>
      </c>
      <c r="C19" s="80" t="s">
        <v>33</v>
      </c>
      <c r="D19" s="80">
        <v>6200</v>
      </c>
      <c r="E19" s="80">
        <v>6500</v>
      </c>
      <c r="F19" s="80">
        <v>6800</v>
      </c>
      <c r="G19" s="80"/>
      <c r="H19" s="80"/>
      <c r="I19" s="80"/>
      <c r="J19" s="80"/>
      <c r="K19" s="80"/>
    </row>
    <row r="20" spans="1:23" x14ac:dyDescent="0.25">
      <c r="A20" s="72"/>
      <c r="B20" s="73"/>
      <c r="C20" s="80"/>
      <c r="D20" s="80"/>
      <c r="E20" s="80"/>
      <c r="F20" s="80"/>
      <c r="G20" s="80"/>
      <c r="H20" s="80"/>
      <c r="I20" s="80"/>
      <c r="J20" s="80"/>
      <c r="K20" s="80"/>
    </row>
    <row r="21" spans="1:23" x14ac:dyDescent="0.25">
      <c r="A21" s="72"/>
      <c r="B21" s="9"/>
      <c r="C21" s="81"/>
      <c r="D21" s="81"/>
      <c r="E21" s="81"/>
      <c r="F21" s="81"/>
      <c r="G21" s="81"/>
      <c r="H21" s="81"/>
      <c r="I21" s="81"/>
      <c r="J21" s="81"/>
      <c r="K21" s="81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18.75" x14ac:dyDescent="0.3">
      <c r="A22" s="72"/>
      <c r="B22" s="82"/>
      <c r="C22" s="83">
        <v>10</v>
      </c>
      <c r="D22" s="83">
        <v>16</v>
      </c>
      <c r="E22" s="83">
        <v>25</v>
      </c>
      <c r="F22" s="83">
        <v>40</v>
      </c>
      <c r="G22" s="83">
        <v>63</v>
      </c>
      <c r="H22" s="83">
        <v>100</v>
      </c>
      <c r="I22" s="83">
        <v>160</v>
      </c>
      <c r="J22" s="83">
        <v>250</v>
      </c>
      <c r="K22" s="83">
        <v>400</v>
      </c>
      <c r="L22" s="83">
        <v>630</v>
      </c>
      <c r="M22" s="83">
        <v>1000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ht="18.75" x14ac:dyDescent="0.3">
      <c r="B23" s="84">
        <v>6</v>
      </c>
      <c r="C23" s="85" t="s">
        <v>97</v>
      </c>
      <c r="D23" s="85" t="s">
        <v>97</v>
      </c>
      <c r="E23" s="85" t="s">
        <v>98</v>
      </c>
      <c r="F23" s="85" t="s">
        <v>99</v>
      </c>
      <c r="G23" s="85" t="s">
        <v>100</v>
      </c>
      <c r="H23" s="85" t="s">
        <v>101</v>
      </c>
      <c r="I23" s="85" t="s">
        <v>102</v>
      </c>
      <c r="J23" s="85" t="s">
        <v>103</v>
      </c>
      <c r="K23" s="85" t="s">
        <v>104</v>
      </c>
      <c r="L23" s="85" t="s">
        <v>105</v>
      </c>
      <c r="M23" s="85" t="s">
        <v>106</v>
      </c>
      <c r="N23" s="10" t="s">
        <v>107</v>
      </c>
      <c r="O23" s="10" t="s">
        <v>33</v>
      </c>
      <c r="P23" s="86"/>
      <c r="Q23" s="86"/>
      <c r="R23" s="86"/>
      <c r="S23" s="86"/>
      <c r="T23" s="86"/>
      <c r="U23" s="86"/>
      <c r="V23" s="10"/>
      <c r="W23" s="10"/>
    </row>
    <row r="24" spans="1:23" ht="18.75" x14ac:dyDescent="0.3">
      <c r="B24" s="84">
        <v>10</v>
      </c>
      <c r="C24" s="85" t="s">
        <v>22</v>
      </c>
      <c r="D24" s="85" t="s">
        <v>22</v>
      </c>
      <c r="E24" s="85" t="s">
        <v>22</v>
      </c>
      <c r="F24" s="85" t="s">
        <v>108</v>
      </c>
      <c r="G24" s="85" t="s">
        <v>108</v>
      </c>
      <c r="H24" s="85" t="s">
        <v>109</v>
      </c>
      <c r="I24" s="85" t="s">
        <v>110</v>
      </c>
      <c r="J24" s="85" t="s">
        <v>111</v>
      </c>
      <c r="K24" s="85" t="s">
        <v>112</v>
      </c>
      <c r="L24" s="85" t="s">
        <v>113</v>
      </c>
      <c r="M24" s="85" t="s">
        <v>114</v>
      </c>
      <c r="N24" s="10" t="s">
        <v>107</v>
      </c>
      <c r="O24" s="10" t="s">
        <v>33</v>
      </c>
      <c r="P24" s="10"/>
      <c r="Q24" s="10"/>
      <c r="R24" s="10"/>
      <c r="S24" s="10"/>
      <c r="T24" s="10"/>
      <c r="U24" s="10"/>
      <c r="V24" s="10"/>
      <c r="W24" s="10"/>
    </row>
    <row r="25" spans="1:23" ht="65.25" customHeight="1" x14ac:dyDescent="0.25">
      <c r="B25" s="9"/>
      <c r="C25" s="86"/>
      <c r="D25" s="86"/>
      <c r="E25" s="86"/>
      <c r="F25" s="86"/>
      <c r="G25" s="86"/>
      <c r="H25" s="86"/>
      <c r="I25" s="86"/>
      <c r="J25" s="86"/>
      <c r="K25" s="86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 x14ac:dyDescent="0.25">
      <c r="B26" s="87" t="s">
        <v>24</v>
      </c>
      <c r="C26" s="75"/>
      <c r="D26" s="75"/>
      <c r="E26" s="75"/>
      <c r="F26" s="75"/>
      <c r="G26" s="75"/>
    </row>
    <row r="28" spans="1:23" x14ac:dyDescent="0.25">
      <c r="A28" s="72"/>
      <c r="B28" s="73" t="s">
        <v>115</v>
      </c>
      <c r="C28" s="75" t="s">
        <v>116</v>
      </c>
      <c r="D28" s="75" t="s">
        <v>117</v>
      </c>
      <c r="E28" s="75" t="s">
        <v>118</v>
      </c>
      <c r="F28" s="75" t="s">
        <v>119</v>
      </c>
      <c r="G28" s="75" t="s">
        <v>120</v>
      </c>
      <c r="H28" s="75" t="s">
        <v>33</v>
      </c>
    </row>
    <row r="29" spans="1:23" x14ac:dyDescent="0.25">
      <c r="A29" s="72"/>
      <c r="B29" s="73" t="s">
        <v>27</v>
      </c>
      <c r="C29" s="75">
        <v>250</v>
      </c>
      <c r="D29" s="75">
        <v>400</v>
      </c>
      <c r="E29" s="75">
        <v>630</v>
      </c>
      <c r="F29" s="75">
        <v>1000</v>
      </c>
      <c r="G29" s="75">
        <v>1600</v>
      </c>
    </row>
    <row r="30" spans="1:23" x14ac:dyDescent="0.25">
      <c r="A30" s="72"/>
      <c r="B30" s="73" t="s">
        <v>25</v>
      </c>
      <c r="C30" s="75" t="s">
        <v>121</v>
      </c>
      <c r="D30" s="75" t="s">
        <v>122</v>
      </c>
      <c r="E30" s="75" t="s">
        <v>123</v>
      </c>
      <c r="F30" s="75" t="s">
        <v>124</v>
      </c>
      <c r="G30" s="75" t="s">
        <v>125</v>
      </c>
      <c r="H30" s="75" t="s">
        <v>126</v>
      </c>
      <c r="I30" s="2" t="s">
        <v>127</v>
      </c>
      <c r="J30" s="2" t="s">
        <v>128</v>
      </c>
      <c r="K30" s="2" t="s">
        <v>129</v>
      </c>
      <c r="L30" s="75" t="s">
        <v>33</v>
      </c>
    </row>
    <row r="31" spans="1:23" x14ac:dyDescent="0.25">
      <c r="A31" s="72"/>
      <c r="B31" s="73" t="s">
        <v>27</v>
      </c>
      <c r="C31" s="77">
        <v>25</v>
      </c>
      <c r="D31" s="77">
        <v>40</v>
      </c>
      <c r="E31" s="77">
        <v>63</v>
      </c>
      <c r="F31" s="77">
        <v>100</v>
      </c>
      <c r="G31" s="77">
        <v>160</v>
      </c>
      <c r="H31" s="2">
        <v>200</v>
      </c>
      <c r="I31" s="75">
        <v>250</v>
      </c>
      <c r="J31" s="3">
        <v>400</v>
      </c>
      <c r="K31" s="75">
        <v>630</v>
      </c>
      <c r="L31" s="2">
        <v>1000</v>
      </c>
      <c r="M31" s="75">
        <v>1600</v>
      </c>
    </row>
    <row r="32" spans="1:23" x14ac:dyDescent="0.25">
      <c r="A32" s="72"/>
      <c r="B32" s="73" t="s">
        <v>130</v>
      </c>
      <c r="C32" s="75" t="s">
        <v>29</v>
      </c>
      <c r="D32" s="75">
        <v>0.5</v>
      </c>
      <c r="E32" s="3">
        <v>1</v>
      </c>
      <c r="F32" s="75" t="s">
        <v>33</v>
      </c>
      <c r="G32" s="75" t="s">
        <v>31</v>
      </c>
      <c r="H32" s="3" t="s">
        <v>131</v>
      </c>
      <c r="I32" s="3" t="s">
        <v>132</v>
      </c>
      <c r="J32" s="3" t="s">
        <v>133</v>
      </c>
      <c r="K32" s="3" t="s">
        <v>134</v>
      </c>
      <c r="L32" s="3" t="s">
        <v>135</v>
      </c>
      <c r="M32" s="3" t="s">
        <v>136</v>
      </c>
      <c r="N32" s="3" t="s">
        <v>137</v>
      </c>
      <c r="O32" s="3" t="s">
        <v>138</v>
      </c>
      <c r="P32" s="3" t="s">
        <v>139</v>
      </c>
      <c r="Q32" s="3" t="s">
        <v>140</v>
      </c>
      <c r="R32" s="3" t="s">
        <v>141</v>
      </c>
      <c r="S32" s="3" t="s">
        <v>142</v>
      </c>
      <c r="T32" s="3" t="s">
        <v>143</v>
      </c>
      <c r="U32" s="3" t="s">
        <v>144</v>
      </c>
      <c r="V32" s="3" t="s">
        <v>145</v>
      </c>
      <c r="W32" s="3" t="s">
        <v>146</v>
      </c>
    </row>
    <row r="33" spans="1:24" x14ac:dyDescent="0.25">
      <c r="A33" s="72"/>
      <c r="B33" s="73" t="s">
        <v>32</v>
      </c>
      <c r="C33" s="3" t="s">
        <v>69</v>
      </c>
      <c r="D33" s="3" t="s">
        <v>33</v>
      </c>
      <c r="F33" s="3"/>
      <c r="G33" s="3"/>
    </row>
    <row r="34" spans="1:24" x14ac:dyDescent="0.25">
      <c r="A34" s="72"/>
      <c r="B34" s="73" t="s">
        <v>34</v>
      </c>
      <c r="C34" s="3" t="s">
        <v>69</v>
      </c>
      <c r="D34" s="3" t="s">
        <v>33</v>
      </c>
    </row>
    <row r="35" spans="1:24" x14ac:dyDescent="0.25">
      <c r="A35" s="72"/>
      <c r="B35" s="73" t="s">
        <v>35</v>
      </c>
      <c r="C35" s="79" t="s">
        <v>147</v>
      </c>
      <c r="D35" s="79" t="s">
        <v>148</v>
      </c>
      <c r="E35" s="79" t="s">
        <v>149</v>
      </c>
      <c r="F35" s="79" t="s">
        <v>36</v>
      </c>
      <c r="G35" s="2" t="s">
        <v>33</v>
      </c>
    </row>
    <row r="37" spans="1:24" x14ac:dyDescent="0.25">
      <c r="A37" s="72"/>
      <c r="B37" s="87" t="s">
        <v>150</v>
      </c>
      <c r="C37" s="75"/>
      <c r="D37" s="75"/>
      <c r="E37" s="75"/>
      <c r="F37" s="75"/>
      <c r="G37" s="75"/>
      <c r="H37" s="3"/>
      <c r="I37" s="3"/>
      <c r="J37" s="3"/>
      <c r="K37" s="3"/>
    </row>
    <row r="38" spans="1:24" x14ac:dyDescent="0.25">
      <c r="A38" s="72"/>
      <c r="B38" s="73" t="s">
        <v>25</v>
      </c>
      <c r="C38" s="75" t="s">
        <v>121</v>
      </c>
      <c r="D38" s="75" t="s">
        <v>122</v>
      </c>
      <c r="E38" s="75" t="s">
        <v>123</v>
      </c>
      <c r="F38" s="75" t="s">
        <v>125</v>
      </c>
      <c r="G38" s="75" t="s">
        <v>126</v>
      </c>
      <c r="H38" s="75" t="s">
        <v>33</v>
      </c>
      <c r="I38" s="3"/>
      <c r="J38" s="3"/>
      <c r="K38" s="3"/>
    </row>
    <row r="39" spans="1:24" x14ac:dyDescent="0.25">
      <c r="A39" s="72"/>
      <c r="B39" s="73" t="s">
        <v>27</v>
      </c>
      <c r="C39" s="75">
        <v>25</v>
      </c>
      <c r="D39" s="75">
        <v>40</v>
      </c>
      <c r="E39" s="75">
        <v>63</v>
      </c>
      <c r="F39" s="75">
        <v>100</v>
      </c>
      <c r="G39" s="75">
        <v>160</v>
      </c>
      <c r="H39" s="75">
        <v>250</v>
      </c>
      <c r="I39" s="75">
        <v>400</v>
      </c>
      <c r="J39" s="75">
        <v>630</v>
      </c>
      <c r="K39" s="2">
        <v>1000</v>
      </c>
      <c r="L39" s="75">
        <v>1600</v>
      </c>
    </row>
    <row r="40" spans="1:24" x14ac:dyDescent="0.25">
      <c r="A40" s="72"/>
      <c r="B40" s="73" t="s">
        <v>115</v>
      </c>
      <c r="C40" s="75" t="s">
        <v>151</v>
      </c>
      <c r="D40" s="75" t="s">
        <v>152</v>
      </c>
      <c r="E40" s="75" t="s">
        <v>153</v>
      </c>
      <c r="F40" s="75" t="s">
        <v>154</v>
      </c>
      <c r="G40" s="75" t="s">
        <v>155</v>
      </c>
      <c r="H40" s="75" t="s">
        <v>33</v>
      </c>
      <c r="I40" s="75"/>
      <c r="J40" s="75"/>
      <c r="K40" s="75"/>
    </row>
    <row r="41" spans="1:24" x14ac:dyDescent="0.25">
      <c r="A41" s="72"/>
      <c r="B41" s="73" t="s">
        <v>27</v>
      </c>
      <c r="C41" s="75">
        <v>25</v>
      </c>
      <c r="D41" s="75">
        <v>40</v>
      </c>
      <c r="E41" s="75">
        <v>63</v>
      </c>
      <c r="F41" s="75">
        <v>100</v>
      </c>
      <c r="G41" s="75">
        <v>160</v>
      </c>
      <c r="H41" s="75">
        <v>250</v>
      </c>
      <c r="I41" s="75">
        <v>400</v>
      </c>
      <c r="J41" s="75">
        <v>630</v>
      </c>
      <c r="K41" s="2">
        <v>1000</v>
      </c>
      <c r="L41" s="75">
        <v>1600</v>
      </c>
    </row>
    <row r="42" spans="1:24" x14ac:dyDescent="0.25">
      <c r="C42" s="3"/>
      <c r="D42" s="3"/>
      <c r="E42" s="3"/>
      <c r="F42" s="3"/>
      <c r="G42" s="3"/>
      <c r="H42" s="3"/>
      <c r="I42" s="3"/>
      <c r="J42" s="3"/>
      <c r="K42" s="3"/>
    </row>
    <row r="43" spans="1:24" x14ac:dyDescent="0.25">
      <c r="A43" s="72"/>
      <c r="B43" s="87" t="s">
        <v>37</v>
      </c>
      <c r="C43" s="3"/>
      <c r="D43" s="3"/>
      <c r="E43" s="3"/>
      <c r="F43" s="3"/>
      <c r="G43" s="3"/>
      <c r="H43" s="3"/>
      <c r="I43" s="3"/>
      <c r="J43" s="3"/>
      <c r="K43" s="3"/>
    </row>
    <row r="44" spans="1:24" x14ac:dyDescent="0.25">
      <c r="A44" s="72"/>
      <c r="B44" s="2" t="s">
        <v>38</v>
      </c>
      <c r="C44" s="3" t="s">
        <v>121</v>
      </c>
      <c r="D44" s="3" t="s">
        <v>156</v>
      </c>
      <c r="E44" s="3" t="s">
        <v>157</v>
      </c>
      <c r="F44" s="2" t="s">
        <v>158</v>
      </c>
      <c r="G44" s="2" t="s">
        <v>159</v>
      </c>
      <c r="H44" s="2" t="s">
        <v>127</v>
      </c>
      <c r="J44" s="3" t="s">
        <v>122</v>
      </c>
      <c r="K44" s="3" t="s">
        <v>123</v>
      </c>
      <c r="L44" s="3" t="s">
        <v>124</v>
      </c>
      <c r="M44" s="3" t="s">
        <v>125</v>
      </c>
      <c r="N44" s="2" t="s">
        <v>33</v>
      </c>
    </row>
    <row r="45" spans="1:24" x14ac:dyDescent="0.25">
      <c r="A45" s="72"/>
      <c r="B45" s="2" t="s">
        <v>27</v>
      </c>
      <c r="C45" s="3">
        <v>16</v>
      </c>
      <c r="D45" s="3">
        <v>20</v>
      </c>
      <c r="E45" s="3">
        <v>25</v>
      </c>
      <c r="F45" s="3">
        <v>31.5</v>
      </c>
      <c r="G45" s="3">
        <v>40</v>
      </c>
      <c r="H45" s="3">
        <v>50</v>
      </c>
      <c r="I45" s="3">
        <v>63</v>
      </c>
      <c r="J45" s="3">
        <v>80</v>
      </c>
      <c r="K45" s="3">
        <v>100</v>
      </c>
      <c r="L45" s="3">
        <v>125</v>
      </c>
      <c r="M45" s="3">
        <v>160</v>
      </c>
      <c r="N45" s="3">
        <v>200</v>
      </c>
      <c r="O45" s="3">
        <v>250</v>
      </c>
      <c r="P45" s="3">
        <v>320</v>
      </c>
      <c r="Q45" s="3">
        <v>400</v>
      </c>
      <c r="R45" s="3">
        <v>500</v>
      </c>
      <c r="S45" s="3">
        <v>630</v>
      </c>
      <c r="T45" s="3">
        <v>800</v>
      </c>
      <c r="U45" s="3">
        <v>1000</v>
      </c>
    </row>
    <row r="46" spans="1:24" x14ac:dyDescent="0.25">
      <c r="A46" s="72"/>
      <c r="B46" s="2" t="s">
        <v>40</v>
      </c>
      <c r="C46" s="3">
        <v>1</v>
      </c>
      <c r="D46" s="3">
        <v>2</v>
      </c>
      <c r="E46" s="3">
        <v>3</v>
      </c>
      <c r="F46" s="3">
        <v>4</v>
      </c>
      <c r="G46" s="3">
        <v>5</v>
      </c>
      <c r="H46" s="3">
        <v>6</v>
      </c>
      <c r="I46" s="3">
        <v>7</v>
      </c>
      <c r="J46" s="3">
        <v>8</v>
      </c>
      <c r="K46" s="3">
        <v>9</v>
      </c>
      <c r="L46" s="3">
        <v>10</v>
      </c>
      <c r="M46" s="3">
        <v>11</v>
      </c>
      <c r="N46" s="3">
        <v>12</v>
      </c>
      <c r="O46" s="3">
        <v>13</v>
      </c>
      <c r="P46" s="3">
        <v>14</v>
      </c>
      <c r="Q46" s="3">
        <v>15</v>
      </c>
      <c r="R46" s="3">
        <v>16</v>
      </c>
      <c r="S46" s="3">
        <v>17</v>
      </c>
      <c r="T46" s="3">
        <v>18</v>
      </c>
      <c r="U46" s="3">
        <v>19</v>
      </c>
      <c r="V46" s="3">
        <v>20</v>
      </c>
      <c r="W46" s="3">
        <v>21</v>
      </c>
      <c r="X46" s="3">
        <v>22</v>
      </c>
    </row>
    <row r="47" spans="1:24" x14ac:dyDescent="0.25">
      <c r="A47" s="72"/>
      <c r="B47" s="2" t="s">
        <v>41</v>
      </c>
      <c r="C47" s="3" t="s">
        <v>160</v>
      </c>
      <c r="D47" s="3"/>
      <c r="E47" s="3"/>
      <c r="F47" s="3"/>
      <c r="G47" s="3"/>
      <c r="H47" s="3"/>
      <c r="I47" s="3"/>
      <c r="J47" s="3"/>
      <c r="K47" s="3"/>
    </row>
    <row r="48" spans="1:24" x14ac:dyDescent="0.25">
      <c r="A48" s="72"/>
      <c r="B48" s="2" t="s">
        <v>161</v>
      </c>
      <c r="C48" s="3" t="s">
        <v>56</v>
      </c>
      <c r="D48" s="3" t="s">
        <v>33</v>
      </c>
      <c r="E48" s="3"/>
      <c r="F48" s="3"/>
      <c r="G48" s="3"/>
      <c r="H48" s="3"/>
      <c r="I48" s="3"/>
      <c r="J48" s="3"/>
      <c r="K48" s="3"/>
    </row>
    <row r="49" spans="1:24" x14ac:dyDescent="0.25">
      <c r="C49" s="3"/>
      <c r="D49" s="3"/>
      <c r="E49" s="3"/>
      <c r="F49" s="3"/>
      <c r="G49" s="3"/>
      <c r="H49" s="3"/>
      <c r="I49" s="3"/>
      <c r="J49" s="3"/>
      <c r="K49" s="3"/>
    </row>
    <row r="52" spans="1:24" x14ac:dyDescent="0.25">
      <c r="A52" s="72"/>
      <c r="B52" s="2" t="s">
        <v>45</v>
      </c>
      <c r="C52" s="2" t="s">
        <v>162</v>
      </c>
      <c r="D52" s="2" t="s">
        <v>163</v>
      </c>
      <c r="E52" s="2" t="s">
        <v>46</v>
      </c>
      <c r="F52" s="2" t="s">
        <v>33</v>
      </c>
    </row>
    <row r="53" spans="1:24" s="88" customFormat="1" ht="119.25" customHeight="1" x14ac:dyDescent="0.25">
      <c r="B53" s="88" t="s">
        <v>48</v>
      </c>
      <c r="C53" s="89" t="s">
        <v>33</v>
      </c>
      <c r="D53" s="90" t="s">
        <v>164</v>
      </c>
      <c r="E53" s="90" t="s">
        <v>165</v>
      </c>
      <c r="F53" s="90" t="s">
        <v>166</v>
      </c>
      <c r="G53" s="90" t="s">
        <v>167</v>
      </c>
      <c r="H53" s="90" t="s">
        <v>168</v>
      </c>
      <c r="I53" s="90" t="s">
        <v>169</v>
      </c>
      <c r="J53" s="90" t="s">
        <v>170</v>
      </c>
      <c r="K53" s="90" t="s">
        <v>171</v>
      </c>
      <c r="L53" s="90" t="s">
        <v>172</v>
      </c>
      <c r="M53" s="90" t="s">
        <v>173</v>
      </c>
      <c r="N53" s="90" t="s">
        <v>174</v>
      </c>
      <c r="O53" s="90" t="s">
        <v>175</v>
      </c>
      <c r="P53" s="90" t="s">
        <v>176</v>
      </c>
      <c r="Q53" s="91" t="s">
        <v>177</v>
      </c>
      <c r="R53" s="91" t="s">
        <v>178</v>
      </c>
      <c r="S53" s="91" t="s">
        <v>179</v>
      </c>
      <c r="T53" s="92"/>
      <c r="U53" s="92"/>
      <c r="X53" s="88" t="s">
        <v>49</v>
      </c>
    </row>
    <row r="54" spans="1:24" s="92" customFormat="1" ht="55.15" customHeight="1" x14ac:dyDescent="0.25">
      <c r="A54" s="93"/>
      <c r="B54" s="94" t="s">
        <v>50</v>
      </c>
      <c r="D54" s="92" t="s">
        <v>180</v>
      </c>
      <c r="G54" s="92" t="s">
        <v>181</v>
      </c>
      <c r="H54" s="92" t="s">
        <v>33</v>
      </c>
      <c r="T54" s="2"/>
      <c r="U54" s="2"/>
    </row>
    <row r="55" spans="1:24" ht="78.75" x14ac:dyDescent="0.25">
      <c r="A55" s="72"/>
      <c r="B55" s="2" t="s">
        <v>51</v>
      </c>
      <c r="E55" s="95"/>
      <c r="F55" s="95" t="s">
        <v>182</v>
      </c>
      <c r="G55" s="95" t="s">
        <v>183</v>
      </c>
      <c r="H55" s="95" t="s">
        <v>182</v>
      </c>
      <c r="I55" s="95" t="s">
        <v>184</v>
      </c>
      <c r="J55" s="95" t="s">
        <v>185</v>
      </c>
      <c r="K55" s="95" t="s">
        <v>186</v>
      </c>
      <c r="L55" s="95" t="s">
        <v>187</v>
      </c>
      <c r="M55" s="95"/>
      <c r="N55" s="95"/>
      <c r="O55" s="95"/>
      <c r="P55" s="95"/>
      <c r="Q55" s="95"/>
      <c r="R55" s="95" t="s">
        <v>49</v>
      </c>
      <c r="S55" s="2" t="s">
        <v>33</v>
      </c>
    </row>
    <row r="56" spans="1:24" ht="78.75" x14ac:dyDescent="0.25">
      <c r="E56" s="95"/>
      <c r="F56" s="95"/>
      <c r="G56" s="95"/>
      <c r="H56" s="95"/>
      <c r="I56" s="95" t="s">
        <v>188</v>
      </c>
      <c r="J56" s="95" t="s">
        <v>189</v>
      </c>
      <c r="K56" s="95"/>
      <c r="L56" s="95" t="s">
        <v>190</v>
      </c>
      <c r="M56" s="95"/>
      <c r="N56" s="95"/>
      <c r="O56" s="95"/>
      <c r="P56" s="95"/>
      <c r="Q56" s="95"/>
      <c r="R56" s="95"/>
    </row>
    <row r="57" spans="1:24" ht="78.75" x14ac:dyDescent="0.25">
      <c r="E57" s="95"/>
      <c r="F57" s="95"/>
      <c r="G57" s="95"/>
      <c r="H57" s="95"/>
      <c r="I57" s="95"/>
      <c r="J57" s="95" t="s">
        <v>191</v>
      </c>
      <c r="K57" s="95" t="s">
        <v>192</v>
      </c>
      <c r="L57" s="95"/>
      <c r="M57" s="95"/>
      <c r="N57" s="95"/>
      <c r="O57" s="95"/>
      <c r="P57" s="95"/>
      <c r="Q57" s="95"/>
      <c r="R57" s="95"/>
    </row>
    <row r="61" spans="1:24" x14ac:dyDescent="0.25">
      <c r="A61" s="72"/>
      <c r="B61" s="2" t="s">
        <v>52</v>
      </c>
      <c r="C61" s="2" t="s">
        <v>193</v>
      </c>
      <c r="D61" s="2" t="s">
        <v>194</v>
      </c>
      <c r="E61" s="2" t="s">
        <v>195</v>
      </c>
      <c r="F61" s="2" t="s">
        <v>196</v>
      </c>
      <c r="G61" s="2" t="s">
        <v>197</v>
      </c>
      <c r="H61" s="2" t="s">
        <v>49</v>
      </c>
      <c r="I61" s="2" t="s">
        <v>33</v>
      </c>
    </row>
    <row r="62" spans="1:24" x14ac:dyDescent="0.25">
      <c r="A62" s="72"/>
      <c r="B62" s="2" t="s">
        <v>53</v>
      </c>
      <c r="C62" s="2" t="s">
        <v>198</v>
      </c>
      <c r="E62" s="2" t="s">
        <v>49</v>
      </c>
      <c r="F62" s="2" t="s">
        <v>33</v>
      </c>
    </row>
    <row r="67" spans="2:5" x14ac:dyDescent="0.25">
      <c r="E67" s="2">
        <f>IF(OR((ОЛ!C11="Воздух"),(ОЛ!C12="Воздух")),1,0)</f>
        <v>1</v>
      </c>
    </row>
    <row r="68" spans="2:5" x14ac:dyDescent="0.25">
      <c r="B68" s="96"/>
      <c r="C68" s="97" t="s">
        <v>199</v>
      </c>
      <c r="D68" s="97" t="s">
        <v>200</v>
      </c>
      <c r="E68" s="98" t="s">
        <v>201</v>
      </c>
    </row>
    <row r="69" spans="2:5" x14ac:dyDescent="0.25">
      <c r="B69" s="99" t="s">
        <v>202</v>
      </c>
      <c r="C69" s="10">
        <f>IF(ОЛ!C8="ТМГ",1561,0)</f>
        <v>1561</v>
      </c>
      <c r="D69" s="10">
        <f>IF(ОЛ!C8="ТМГ",1574,0)</f>
        <v>1574</v>
      </c>
      <c r="E69" s="10">
        <f>IF(ОЛ!C8="ТМГ",2790,0)</f>
        <v>2790</v>
      </c>
    </row>
    <row r="70" spans="2:5" x14ac:dyDescent="0.25">
      <c r="B70" s="99"/>
      <c r="C70" s="10">
        <f>IF(AND((ОЛ!C8="ТЛС"),(ОЛ!C7&lt;100)),1561,0)</f>
        <v>0</v>
      </c>
      <c r="D70" s="10">
        <f>IF(AND((ОЛ!C8="ТЛС"),(ОЛ!C7&lt;100)),1574,0)</f>
        <v>0</v>
      </c>
      <c r="E70" s="10">
        <f>IF(AND((ОЛ!C8="ТЛС"),(ОЛ!C7&lt;100)),2690,0)</f>
        <v>0</v>
      </c>
    </row>
    <row r="71" spans="2:5" x14ac:dyDescent="0.25">
      <c r="B71" s="99"/>
      <c r="C71" s="10">
        <f>IF(AND((ОЛ!C8="ТЛС"),(ОЛ!C7&gt;63)),2055,0)</f>
        <v>0</v>
      </c>
      <c r="D71" s="10">
        <f>IF(AND((ОЛ!C8="ТЛС"),(ОЛ!C7&gt;63)),1440,0)</f>
        <v>0</v>
      </c>
      <c r="E71" s="10">
        <f>IF(AND((ОЛ!C8="ТЛС"),(ОЛ!C7&gt;63)),3000,0)</f>
        <v>0</v>
      </c>
    </row>
    <row r="72" spans="2:5" x14ac:dyDescent="0.25">
      <c r="B72" s="99"/>
      <c r="C72" s="10"/>
      <c r="D72" s="10"/>
      <c r="E72" s="100"/>
    </row>
    <row r="73" spans="2:5" x14ac:dyDescent="0.25">
      <c r="B73" s="99"/>
      <c r="C73" s="10"/>
      <c r="D73" s="10"/>
      <c r="E73" s="100"/>
    </row>
    <row r="74" spans="2:5" x14ac:dyDescent="0.25">
      <c r="B74" s="99"/>
      <c r="C74" s="10"/>
      <c r="D74" s="10"/>
      <c r="E74" s="100"/>
    </row>
    <row r="75" spans="2:5" x14ac:dyDescent="0.25">
      <c r="B75" s="99"/>
      <c r="C75" s="10"/>
      <c r="D75" s="10"/>
      <c r="E75" s="100"/>
    </row>
    <row r="76" spans="2:5" x14ac:dyDescent="0.25">
      <c r="B76" s="99"/>
      <c r="C76" s="10"/>
      <c r="D76" s="10"/>
      <c r="E76" s="100"/>
    </row>
    <row r="77" spans="2:5" x14ac:dyDescent="0.25">
      <c r="B77" s="101"/>
      <c r="C77" s="102">
        <f>MAX(C69:C76)</f>
        <v>1561</v>
      </c>
      <c r="D77" s="102">
        <f>MAX(D69:D76)</f>
        <v>1574</v>
      </c>
      <c r="E77" s="103">
        <f>MAX(E69:E76)</f>
        <v>2790</v>
      </c>
    </row>
  </sheetData>
  <sheetProtection selectLockedCells="1" selectUnlockedCells="1"/>
  <pageMargins left="0.27569444444444446" right="0.44027777777777777" top="0.49027777777777776" bottom="0.74791666666666667" header="0.51180555555555551" footer="0.51180555555555551"/>
  <pageSetup paperSize="9" scale="80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zoomScale="40" zoomScaleNormal="40" workbookViewId="0">
      <pane xSplit="1" ySplit="1" topLeftCell="B14" activePane="bottomRight" state="frozen"/>
      <selection pane="topRight" activeCell="B1" sqref="B1"/>
      <selection pane="bottomLeft" activeCell="A14" sqref="A14"/>
      <selection pane="bottomRight" activeCell="K47" sqref="K47"/>
    </sheetView>
  </sheetViews>
  <sheetFormatPr defaultColWidth="8.5703125" defaultRowHeight="15" x14ac:dyDescent="0.25"/>
  <cols>
    <col min="1" max="1" width="35.85546875" style="104" customWidth="1"/>
    <col min="2" max="2" width="16.5703125" customWidth="1"/>
    <col min="3" max="10" width="8.5703125" customWidth="1"/>
    <col min="11" max="11" width="9.85546875" customWidth="1"/>
    <col min="12" max="12" width="8.5703125" customWidth="1"/>
    <col min="13" max="13" width="9.85546875" customWidth="1"/>
    <col min="14" max="24" width="8.5703125" customWidth="1"/>
    <col min="25" max="25" width="11.7109375" customWidth="1"/>
    <col min="26" max="26" width="11" customWidth="1"/>
    <col min="27" max="27" width="13.28515625" customWidth="1"/>
    <col min="28" max="28" width="14.42578125" customWidth="1"/>
  </cols>
  <sheetData>
    <row r="1" spans="1:29" x14ac:dyDescent="0.25">
      <c r="A1" s="105" t="s">
        <v>203</v>
      </c>
      <c r="B1" s="106" t="s">
        <v>204</v>
      </c>
      <c r="C1" s="106" t="s">
        <v>26</v>
      </c>
      <c r="D1" s="106" t="s">
        <v>205</v>
      </c>
      <c r="E1" s="106" t="s">
        <v>206</v>
      </c>
      <c r="F1" s="106" t="s">
        <v>207</v>
      </c>
      <c r="G1" s="106" t="s">
        <v>208</v>
      </c>
      <c r="H1" s="106" t="s">
        <v>209</v>
      </c>
      <c r="I1" s="106" t="s">
        <v>210</v>
      </c>
      <c r="J1" s="106" t="s">
        <v>211</v>
      </c>
      <c r="K1" s="106" t="s">
        <v>212</v>
      </c>
      <c r="L1" s="106" t="s">
        <v>213</v>
      </c>
      <c r="M1" s="106" t="s">
        <v>214</v>
      </c>
      <c r="N1" s="106" t="s">
        <v>215</v>
      </c>
      <c r="O1" s="106" t="s">
        <v>216</v>
      </c>
      <c r="P1" s="106" t="s">
        <v>217</v>
      </c>
      <c r="Q1" s="106" t="s">
        <v>218</v>
      </c>
      <c r="R1" s="106" t="s">
        <v>219</v>
      </c>
      <c r="S1" s="106" t="s">
        <v>220</v>
      </c>
      <c r="T1" s="106" t="s">
        <v>221</v>
      </c>
      <c r="U1" s="106" t="s">
        <v>222</v>
      </c>
      <c r="V1" s="106" t="s">
        <v>223</v>
      </c>
      <c r="W1" s="106" t="s">
        <v>224</v>
      </c>
      <c r="X1" s="106" t="s">
        <v>225</v>
      </c>
      <c r="Y1" s="106" t="s">
        <v>226</v>
      </c>
      <c r="Z1" s="107" t="s">
        <v>227</v>
      </c>
      <c r="AA1" s="107" t="s">
        <v>228</v>
      </c>
      <c r="AB1" s="107" t="s">
        <v>229</v>
      </c>
      <c r="AC1" s="106" t="s">
        <v>33</v>
      </c>
    </row>
    <row r="2" spans="1:29" ht="18.75" x14ac:dyDescent="0.3">
      <c r="A2" s="105">
        <v>2</v>
      </c>
      <c r="B2" s="108"/>
      <c r="C2" s="109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10"/>
      <c r="V2" s="110"/>
      <c r="W2" s="108"/>
      <c r="X2" s="108"/>
      <c r="Y2" s="108"/>
      <c r="Z2" s="111"/>
      <c r="AA2" s="112"/>
      <c r="AB2" s="108"/>
      <c r="AC2" s="108"/>
    </row>
    <row r="3" spans="1:29" ht="18.75" x14ac:dyDescent="0.3">
      <c r="A3" s="105">
        <v>3</v>
      </c>
      <c r="B3" s="108"/>
      <c r="C3" s="109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10"/>
      <c r="V3" s="110"/>
      <c r="W3" s="108"/>
      <c r="X3" s="108"/>
      <c r="Y3" s="108"/>
      <c r="Z3" s="111"/>
      <c r="AA3" s="112"/>
      <c r="AB3" s="108"/>
      <c r="AC3" s="108"/>
    </row>
    <row r="4" spans="1:29" ht="18.75" x14ac:dyDescent="0.3">
      <c r="A4" s="105">
        <v>5</v>
      </c>
      <c r="B4" s="108"/>
      <c r="C4" s="109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10"/>
      <c r="V4" s="110"/>
      <c r="W4" s="108"/>
      <c r="X4" s="108"/>
      <c r="Y4" s="108"/>
      <c r="Z4" s="111"/>
      <c r="AA4" s="112"/>
      <c r="AB4" s="108"/>
      <c r="AC4" s="108"/>
    </row>
    <row r="5" spans="1:29" ht="18.75" x14ac:dyDescent="0.3">
      <c r="A5" s="105">
        <v>6</v>
      </c>
      <c r="B5" s="108"/>
      <c r="C5" s="109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10"/>
      <c r="V5" s="110"/>
      <c r="W5" s="108"/>
      <c r="X5" s="108"/>
      <c r="Y5" s="108"/>
      <c r="Z5" s="111"/>
      <c r="AA5" s="112"/>
      <c r="AB5" s="108"/>
      <c r="AC5" s="108"/>
    </row>
    <row r="6" spans="1:29" ht="18.75" x14ac:dyDescent="0.3">
      <c r="A6" s="105">
        <v>10</v>
      </c>
      <c r="B6" s="108"/>
      <c r="C6" s="109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10"/>
      <c r="P6" s="108"/>
      <c r="Q6" s="108"/>
      <c r="R6" s="108"/>
      <c r="S6" s="108"/>
      <c r="T6" s="108"/>
      <c r="U6" s="110"/>
      <c r="V6" s="110"/>
      <c r="W6" s="108"/>
      <c r="X6" s="108"/>
      <c r="Y6" s="108"/>
      <c r="Z6" s="111"/>
      <c r="AA6" s="112"/>
      <c r="AB6" s="108"/>
      <c r="AC6" s="108"/>
    </row>
    <row r="7" spans="1:29" ht="18.75" x14ac:dyDescent="0.3">
      <c r="A7" s="105">
        <v>16</v>
      </c>
      <c r="B7" s="109"/>
      <c r="C7" s="109"/>
      <c r="D7" s="112"/>
      <c r="E7" s="108"/>
      <c r="F7" s="108"/>
      <c r="G7" s="108"/>
      <c r="H7" s="108"/>
      <c r="I7" s="108"/>
      <c r="J7" s="112"/>
      <c r="K7" s="112"/>
      <c r="L7" s="112"/>
      <c r="M7" s="112"/>
      <c r="N7" s="108"/>
      <c r="O7" s="110"/>
      <c r="P7" s="110"/>
      <c r="Q7" s="108"/>
      <c r="R7" s="108"/>
      <c r="S7" s="108"/>
      <c r="T7" s="108"/>
      <c r="U7" s="110"/>
      <c r="V7" s="110"/>
      <c r="W7" s="108"/>
      <c r="X7" s="108"/>
      <c r="Y7" s="108"/>
      <c r="Z7" s="112"/>
      <c r="AA7" s="112"/>
      <c r="AB7" s="108"/>
      <c r="AC7" s="108"/>
    </row>
    <row r="8" spans="1:29" ht="18.75" x14ac:dyDescent="0.3">
      <c r="A8" s="105">
        <v>20</v>
      </c>
      <c r="B8" s="109"/>
      <c r="C8" s="109"/>
      <c r="D8" s="112"/>
      <c r="E8" s="108"/>
      <c r="F8" s="108"/>
      <c r="G8" s="108"/>
      <c r="H8" s="108"/>
      <c r="I8" s="108"/>
      <c r="J8" s="112"/>
      <c r="K8" s="112"/>
      <c r="L8" s="112"/>
      <c r="M8" s="112"/>
      <c r="N8" s="108"/>
      <c r="O8" s="110"/>
      <c r="P8" s="110"/>
      <c r="Q8" s="108"/>
      <c r="R8" s="108"/>
      <c r="S8" s="108"/>
      <c r="T8" s="108"/>
      <c r="U8" s="110"/>
      <c r="V8" s="110"/>
      <c r="W8" s="108"/>
      <c r="X8" s="108"/>
      <c r="Y8" s="108"/>
      <c r="Z8" s="112"/>
      <c r="AA8" s="112"/>
      <c r="AB8" s="108"/>
      <c r="AC8" s="108"/>
    </row>
    <row r="9" spans="1:29" ht="18.75" x14ac:dyDescent="0.3">
      <c r="A9" s="105">
        <v>25</v>
      </c>
      <c r="B9" s="109"/>
      <c r="C9" s="109"/>
      <c r="D9" s="112"/>
      <c r="E9" s="108"/>
      <c r="F9" s="108"/>
      <c r="G9" s="108"/>
      <c r="H9" s="108"/>
      <c r="I9" s="108"/>
      <c r="J9" s="112"/>
      <c r="K9" s="112"/>
      <c r="L9" s="112"/>
      <c r="M9" s="112"/>
      <c r="N9" s="108"/>
      <c r="O9" s="110"/>
      <c r="P9" s="110"/>
      <c r="Q9" s="108"/>
      <c r="R9" s="108"/>
      <c r="S9" s="108"/>
      <c r="T9" s="108"/>
      <c r="U9" s="110"/>
      <c r="V9" s="110"/>
      <c r="W9" s="108"/>
      <c r="X9" s="108"/>
      <c r="Y9" s="108"/>
      <c r="Z9" s="112"/>
      <c r="AA9" s="112"/>
      <c r="AB9" s="108"/>
      <c r="AC9" s="108"/>
    </row>
    <row r="10" spans="1:29" ht="18.75" x14ac:dyDescent="0.3">
      <c r="A10" s="105">
        <v>31.5</v>
      </c>
      <c r="B10" s="109"/>
      <c r="C10" s="109"/>
      <c r="D10" s="112"/>
      <c r="E10" s="108"/>
      <c r="F10" s="108"/>
      <c r="G10" s="108"/>
      <c r="H10" s="108"/>
      <c r="I10" s="108"/>
      <c r="J10" s="112"/>
      <c r="K10" s="112"/>
      <c r="L10" s="112"/>
      <c r="M10" s="112"/>
      <c r="N10" s="108"/>
      <c r="O10" s="110"/>
      <c r="P10" s="110"/>
      <c r="Q10" s="108"/>
      <c r="R10" s="108"/>
      <c r="S10" s="108"/>
      <c r="T10" s="108"/>
      <c r="U10" s="110"/>
      <c r="V10" s="110"/>
      <c r="W10" s="108"/>
      <c r="X10" s="108"/>
      <c r="Y10" s="108"/>
      <c r="Z10" s="112"/>
      <c r="AA10" s="112"/>
      <c r="AB10" s="108"/>
      <c r="AC10" s="108"/>
    </row>
    <row r="11" spans="1:29" ht="18.75" x14ac:dyDescent="0.3">
      <c r="A11" s="105">
        <v>32</v>
      </c>
      <c r="B11" s="109"/>
      <c r="C11" s="109"/>
      <c r="D11" s="112"/>
      <c r="E11" s="108"/>
      <c r="F11" s="108"/>
      <c r="G11" s="108"/>
      <c r="H11" s="108"/>
      <c r="I11" s="108"/>
      <c r="J11" s="112"/>
      <c r="K11" s="112"/>
      <c r="L11" s="112"/>
      <c r="M11" s="112"/>
      <c r="N11" s="108"/>
      <c r="O11" s="110"/>
      <c r="P11" s="110"/>
      <c r="Q11" s="108"/>
      <c r="R11" s="108"/>
      <c r="S11" s="108"/>
      <c r="T11" s="108"/>
      <c r="U11" s="110"/>
      <c r="V11" s="110"/>
      <c r="W11" s="108"/>
      <c r="X11" s="108"/>
      <c r="Y11" s="108"/>
      <c r="Z11" s="112"/>
      <c r="AA11" s="112"/>
      <c r="AB11" s="108"/>
      <c r="AC11" s="108"/>
    </row>
    <row r="12" spans="1:29" ht="18.75" x14ac:dyDescent="0.3">
      <c r="A12" s="105">
        <v>40</v>
      </c>
      <c r="B12" s="109"/>
      <c r="C12" s="109"/>
      <c r="D12" s="112"/>
      <c r="E12" s="108"/>
      <c r="F12" s="108"/>
      <c r="G12" s="108"/>
      <c r="H12" s="108"/>
      <c r="I12" s="108"/>
      <c r="J12" s="112"/>
      <c r="K12" s="112"/>
      <c r="L12" s="112"/>
      <c r="M12" s="112"/>
      <c r="N12" s="108"/>
      <c r="O12" s="110"/>
      <c r="P12" s="110"/>
      <c r="Q12" s="108"/>
      <c r="R12" s="108"/>
      <c r="S12" s="108"/>
      <c r="T12" s="108"/>
      <c r="U12" s="110"/>
      <c r="V12" s="110"/>
      <c r="W12" s="110"/>
      <c r="X12" s="108"/>
      <c r="Y12" s="108"/>
      <c r="Z12" s="112"/>
      <c r="AA12" s="112"/>
      <c r="AB12" s="108"/>
      <c r="AC12" s="108"/>
    </row>
    <row r="13" spans="1:29" ht="18.75" x14ac:dyDescent="0.3">
      <c r="A13" s="105">
        <v>50</v>
      </c>
      <c r="B13" s="109"/>
      <c r="C13" s="109"/>
      <c r="D13" s="112"/>
      <c r="E13" s="108"/>
      <c r="F13" s="108"/>
      <c r="G13" s="108"/>
      <c r="H13" s="108"/>
      <c r="I13" s="108"/>
      <c r="J13" s="112"/>
      <c r="K13" s="112"/>
      <c r="L13" s="112"/>
      <c r="M13" s="112"/>
      <c r="N13" s="108"/>
      <c r="O13" s="110"/>
      <c r="P13" s="110"/>
      <c r="Q13" s="108"/>
      <c r="R13" s="108"/>
      <c r="S13" s="108"/>
      <c r="T13" s="108"/>
      <c r="U13" s="110"/>
      <c r="V13" s="110"/>
      <c r="W13" s="110"/>
      <c r="X13" s="108"/>
      <c r="Y13" s="108"/>
      <c r="Z13" s="112"/>
      <c r="AA13" s="112"/>
      <c r="AB13" s="108"/>
      <c r="AC13" s="108"/>
    </row>
    <row r="14" spans="1:29" ht="18.75" x14ac:dyDescent="0.3">
      <c r="A14" s="105">
        <v>63</v>
      </c>
      <c r="B14" s="109"/>
      <c r="C14" s="109"/>
      <c r="D14" s="112"/>
      <c r="E14" s="108"/>
      <c r="F14" s="108"/>
      <c r="G14" s="108"/>
      <c r="H14" s="108"/>
      <c r="I14" s="108"/>
      <c r="J14" s="112"/>
      <c r="K14" s="112"/>
      <c r="L14" s="112"/>
      <c r="M14" s="112"/>
      <c r="N14" s="108"/>
      <c r="O14" s="110"/>
      <c r="P14" s="110"/>
      <c r="Q14" s="108"/>
      <c r="R14" s="108"/>
      <c r="S14" s="108"/>
      <c r="T14" s="108"/>
      <c r="U14" s="110"/>
      <c r="V14" s="110"/>
      <c r="W14" s="110"/>
      <c r="X14" s="108"/>
      <c r="Y14" s="108"/>
      <c r="Z14" s="112"/>
      <c r="AA14" s="112"/>
      <c r="AB14" s="108"/>
      <c r="AC14" s="108"/>
    </row>
    <row r="15" spans="1:29" ht="18.75" x14ac:dyDescent="0.3">
      <c r="A15" s="105">
        <v>80</v>
      </c>
      <c r="B15" s="109"/>
      <c r="C15" s="108"/>
      <c r="D15" s="112"/>
      <c r="E15" s="108"/>
      <c r="F15" s="108"/>
      <c r="G15" s="108"/>
      <c r="H15" s="108"/>
      <c r="I15" s="108"/>
      <c r="J15" s="112"/>
      <c r="K15" s="112"/>
      <c r="L15" s="112"/>
      <c r="M15" s="112"/>
      <c r="N15" s="108"/>
      <c r="O15" s="110"/>
      <c r="P15" s="110"/>
      <c r="Q15" s="108"/>
      <c r="R15" s="108"/>
      <c r="S15" s="108"/>
      <c r="T15" s="108"/>
      <c r="U15" s="110"/>
      <c r="V15" s="110"/>
      <c r="W15" s="110"/>
      <c r="X15" s="108"/>
      <c r="Y15" s="108"/>
      <c r="Z15" s="112"/>
      <c r="AA15" s="111"/>
      <c r="AB15" s="112"/>
      <c r="AC15" s="108"/>
    </row>
    <row r="16" spans="1:29" ht="18.75" x14ac:dyDescent="0.3">
      <c r="A16" s="105">
        <v>100</v>
      </c>
      <c r="B16" s="109"/>
      <c r="C16" s="108"/>
      <c r="D16" s="112"/>
      <c r="E16" s="108"/>
      <c r="F16" s="108"/>
      <c r="G16" s="108"/>
      <c r="H16" s="108"/>
      <c r="I16" s="108"/>
      <c r="J16" s="112"/>
      <c r="K16" s="112"/>
      <c r="L16" s="112"/>
      <c r="M16" s="112"/>
      <c r="N16" s="108"/>
      <c r="O16" s="110"/>
      <c r="P16" s="110"/>
      <c r="Q16" s="108"/>
      <c r="R16" s="108"/>
      <c r="S16" s="108"/>
      <c r="T16" s="108"/>
      <c r="U16" s="110"/>
      <c r="V16" s="110"/>
      <c r="W16" s="110"/>
      <c r="X16" s="110"/>
      <c r="Y16" s="112"/>
      <c r="Z16" s="112"/>
      <c r="AA16" s="111"/>
      <c r="AB16" s="112"/>
      <c r="AC16" s="108"/>
    </row>
    <row r="17" spans="1:29" ht="18.75" x14ac:dyDescent="0.3">
      <c r="A17" s="105">
        <v>125</v>
      </c>
      <c r="B17" s="109"/>
      <c r="C17" s="108"/>
      <c r="D17" s="112"/>
      <c r="E17" s="108"/>
      <c r="F17" s="108"/>
      <c r="G17" s="108"/>
      <c r="H17" s="108"/>
      <c r="I17" s="108"/>
      <c r="J17" s="108"/>
      <c r="K17" s="108"/>
      <c r="L17" s="112"/>
      <c r="M17" s="112"/>
      <c r="N17" s="108"/>
      <c r="O17" s="110"/>
      <c r="P17" s="110"/>
      <c r="Q17" s="110"/>
      <c r="R17" s="108"/>
      <c r="S17" s="108"/>
      <c r="T17" s="108"/>
      <c r="U17" s="110"/>
      <c r="V17" s="110"/>
      <c r="W17" s="110"/>
      <c r="X17" s="110"/>
      <c r="Y17" s="112"/>
      <c r="Z17" s="112"/>
      <c r="AA17" s="111"/>
      <c r="AB17" s="112"/>
      <c r="AC17" s="108"/>
    </row>
    <row r="18" spans="1:29" ht="18.75" x14ac:dyDescent="0.3">
      <c r="A18" s="105">
        <v>160</v>
      </c>
      <c r="B18" s="109"/>
      <c r="C18" s="108"/>
      <c r="D18" s="112"/>
      <c r="E18" s="108"/>
      <c r="F18" s="108"/>
      <c r="G18" s="108"/>
      <c r="H18" s="108"/>
      <c r="I18" s="108"/>
      <c r="J18" s="108"/>
      <c r="K18" s="108"/>
      <c r="L18" s="112"/>
      <c r="M18" s="112"/>
      <c r="N18" s="108"/>
      <c r="O18" s="108"/>
      <c r="P18" s="110"/>
      <c r="Q18" s="110"/>
      <c r="R18" s="108"/>
      <c r="S18" s="108"/>
      <c r="T18" s="108"/>
      <c r="U18" s="110"/>
      <c r="V18" s="110"/>
      <c r="W18" s="110"/>
      <c r="X18" s="110"/>
      <c r="Y18" s="112"/>
      <c r="Z18" s="112"/>
      <c r="AA18" s="111"/>
      <c r="AB18" s="108"/>
      <c r="AC18" s="108"/>
    </row>
    <row r="19" spans="1:29" ht="18.75" x14ac:dyDescent="0.3">
      <c r="A19" s="105">
        <v>200</v>
      </c>
      <c r="B19" s="109"/>
      <c r="C19" s="108"/>
      <c r="D19" s="112"/>
      <c r="E19" s="108"/>
      <c r="F19" s="108"/>
      <c r="G19" s="108"/>
      <c r="H19" s="108"/>
      <c r="I19" s="108"/>
      <c r="J19" s="108"/>
      <c r="K19" s="108"/>
      <c r="L19" s="112"/>
      <c r="M19" s="112"/>
      <c r="N19" s="108"/>
      <c r="O19" s="108"/>
      <c r="P19" s="108"/>
      <c r="Q19" s="110"/>
      <c r="R19" s="108"/>
      <c r="S19" s="108"/>
      <c r="T19" s="108"/>
      <c r="U19" s="108"/>
      <c r="V19" s="110"/>
      <c r="W19" s="110"/>
      <c r="X19" s="110"/>
      <c r="Y19" s="112"/>
      <c r="Z19" s="112"/>
      <c r="AA19" s="111"/>
      <c r="AB19" s="108"/>
      <c r="AC19" s="108"/>
    </row>
    <row r="20" spans="1:29" ht="18.75" x14ac:dyDescent="0.3">
      <c r="A20" s="105">
        <v>250</v>
      </c>
      <c r="B20" s="109"/>
      <c r="C20" s="108"/>
      <c r="D20" s="112"/>
      <c r="E20" s="112"/>
      <c r="F20" s="112"/>
      <c r="G20" s="112"/>
      <c r="H20" s="108"/>
      <c r="I20" s="108"/>
      <c r="J20" s="108"/>
      <c r="K20" s="108"/>
      <c r="L20" s="112"/>
      <c r="M20" s="112"/>
      <c r="N20" s="112"/>
      <c r="O20" s="108"/>
      <c r="P20" s="108"/>
      <c r="Q20" s="110"/>
      <c r="R20" s="110"/>
      <c r="S20" s="108"/>
      <c r="T20" s="108"/>
      <c r="U20" s="108"/>
      <c r="V20" s="110"/>
      <c r="W20" s="110"/>
      <c r="X20" s="110"/>
      <c r="Y20" s="112"/>
      <c r="Z20" s="112"/>
      <c r="AA20" s="111"/>
      <c r="AB20" s="108"/>
      <c r="AC20" s="108"/>
    </row>
    <row r="21" spans="1:29" ht="18.75" x14ac:dyDescent="0.3">
      <c r="A21" s="105">
        <v>320</v>
      </c>
      <c r="B21" s="109"/>
      <c r="C21" s="108"/>
      <c r="D21" s="112"/>
      <c r="E21" s="112"/>
      <c r="F21" s="112"/>
      <c r="G21" s="112"/>
      <c r="H21" s="108"/>
      <c r="I21" s="108"/>
      <c r="J21" s="108"/>
      <c r="K21" s="108"/>
      <c r="L21" s="108"/>
      <c r="M21" s="108"/>
      <c r="N21" s="112"/>
      <c r="O21" s="108"/>
      <c r="P21" s="108"/>
      <c r="Q21" s="108"/>
      <c r="R21" s="110"/>
      <c r="S21" s="108"/>
      <c r="T21" s="108"/>
      <c r="U21" s="108"/>
      <c r="V21" s="108"/>
      <c r="W21" s="110"/>
      <c r="X21" s="110"/>
      <c r="Y21" s="112"/>
      <c r="Z21" s="108"/>
      <c r="AA21" s="111"/>
      <c r="AB21" s="108"/>
      <c r="AC21" s="108"/>
    </row>
    <row r="22" spans="1:29" ht="18.75" x14ac:dyDescent="0.3">
      <c r="A22" s="105">
        <v>400</v>
      </c>
      <c r="B22" s="109"/>
      <c r="C22" s="108"/>
      <c r="D22" s="112"/>
      <c r="E22" s="112"/>
      <c r="F22" s="112"/>
      <c r="G22" s="112"/>
      <c r="H22" s="108"/>
      <c r="I22" s="108"/>
      <c r="J22" s="108"/>
      <c r="K22" s="108"/>
      <c r="L22" s="108"/>
      <c r="M22" s="108"/>
      <c r="N22" s="112"/>
      <c r="O22" s="108"/>
      <c r="P22" s="108"/>
      <c r="Q22" s="108"/>
      <c r="R22" s="110"/>
      <c r="S22" s="110"/>
      <c r="T22" s="108"/>
      <c r="U22" s="108"/>
      <c r="V22" s="108"/>
      <c r="W22" s="110"/>
      <c r="X22" s="110"/>
      <c r="Y22" s="112"/>
      <c r="Z22" s="108"/>
      <c r="AA22" s="108"/>
      <c r="AB22" s="108"/>
      <c r="AC22" s="108"/>
    </row>
    <row r="23" spans="1:29" ht="18.75" x14ac:dyDescent="0.3">
      <c r="A23" s="105">
        <v>500</v>
      </c>
      <c r="B23" s="108"/>
      <c r="C23" s="108"/>
      <c r="D23" s="108"/>
      <c r="E23" s="112"/>
      <c r="F23" s="112"/>
      <c r="G23" s="112"/>
      <c r="H23" s="108"/>
      <c r="I23" s="108"/>
      <c r="J23" s="108"/>
      <c r="K23" s="108"/>
      <c r="L23" s="108"/>
      <c r="M23" s="108"/>
      <c r="N23" s="112"/>
      <c r="O23" s="108"/>
      <c r="P23" s="108"/>
      <c r="Q23" s="108"/>
      <c r="R23" s="108"/>
      <c r="S23" s="110"/>
      <c r="T23" s="108"/>
      <c r="U23" s="108"/>
      <c r="V23" s="108"/>
      <c r="W23" s="108"/>
      <c r="X23" s="110"/>
      <c r="Y23" s="112"/>
      <c r="Z23" s="108"/>
      <c r="AA23" s="108"/>
      <c r="AB23" s="108"/>
      <c r="AC23" s="108"/>
    </row>
    <row r="24" spans="1:29" ht="18.75" x14ac:dyDescent="0.3">
      <c r="A24" s="105">
        <v>630</v>
      </c>
      <c r="B24" s="108"/>
      <c r="C24" s="108"/>
      <c r="D24" s="108"/>
      <c r="E24" s="112"/>
      <c r="F24" s="112"/>
      <c r="G24" s="112"/>
      <c r="H24" s="108"/>
      <c r="I24" s="108"/>
      <c r="J24" s="108"/>
      <c r="K24" s="108"/>
      <c r="L24" s="108"/>
      <c r="M24" s="108"/>
      <c r="N24" s="112"/>
      <c r="O24" s="108"/>
      <c r="P24" s="108"/>
      <c r="Q24" s="108"/>
      <c r="R24" s="108"/>
      <c r="S24" s="110"/>
      <c r="T24" s="108"/>
      <c r="U24" s="108"/>
      <c r="V24" s="108"/>
      <c r="W24" s="108"/>
      <c r="X24" s="110"/>
      <c r="Y24" s="112"/>
      <c r="Z24" s="108"/>
      <c r="AA24" s="108"/>
      <c r="AB24" s="108"/>
      <c r="AC24" s="108"/>
    </row>
    <row r="25" spans="1:29" ht="18.75" x14ac:dyDescent="0.3">
      <c r="A25" s="105">
        <v>750</v>
      </c>
      <c r="B25" s="108"/>
      <c r="C25" s="108"/>
      <c r="D25" s="108"/>
      <c r="E25" s="108"/>
      <c r="F25" s="112"/>
      <c r="G25" s="112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10"/>
      <c r="T25" s="108"/>
      <c r="U25" s="108"/>
      <c r="V25" s="108"/>
      <c r="W25" s="108"/>
      <c r="X25" s="108"/>
      <c r="Y25" s="112"/>
      <c r="Z25" s="108"/>
      <c r="AA25" s="108"/>
      <c r="AB25" s="108"/>
      <c r="AC25" s="108"/>
    </row>
    <row r="26" spans="1:29" ht="18.75" x14ac:dyDescent="0.3">
      <c r="A26" s="105">
        <v>800</v>
      </c>
      <c r="B26" s="108"/>
      <c r="C26" s="108"/>
      <c r="D26" s="108"/>
      <c r="E26" s="113"/>
      <c r="F26" s="112"/>
      <c r="G26" s="112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10"/>
      <c r="T26" s="108"/>
      <c r="U26" s="108"/>
      <c r="V26" s="108"/>
      <c r="W26" s="108"/>
      <c r="X26" s="108"/>
      <c r="Y26" s="112"/>
      <c r="Z26" s="108"/>
      <c r="AA26" s="108"/>
      <c r="AB26" s="108"/>
      <c r="AC26" s="108"/>
    </row>
    <row r="27" spans="1:29" ht="18.75" x14ac:dyDescent="0.3">
      <c r="A27" s="105">
        <v>1000</v>
      </c>
      <c r="B27" s="108"/>
      <c r="C27" s="108"/>
      <c r="D27" s="108"/>
      <c r="E27" s="108"/>
      <c r="F27" s="112"/>
      <c r="G27" s="112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10"/>
      <c r="U27" s="108"/>
      <c r="V27" s="108"/>
      <c r="W27" s="108"/>
      <c r="X27" s="108"/>
      <c r="Y27" s="112"/>
      <c r="Z27" s="108"/>
      <c r="AA27" s="108"/>
      <c r="AB27" s="108"/>
      <c r="AC27" s="108"/>
    </row>
    <row r="28" spans="1:29" ht="18.75" x14ac:dyDescent="0.3">
      <c r="A28" s="105">
        <v>1250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10"/>
      <c r="U28" s="108"/>
      <c r="V28" s="108"/>
      <c r="W28" s="108"/>
      <c r="X28" s="108"/>
      <c r="Y28" s="112"/>
      <c r="Z28" s="108"/>
      <c r="AA28" s="108"/>
      <c r="AB28" s="108"/>
      <c r="AC28" s="108"/>
    </row>
    <row r="29" spans="1:29" ht="18.75" x14ac:dyDescent="0.3">
      <c r="A29" s="105">
        <v>1600</v>
      </c>
      <c r="B29" s="108"/>
      <c r="C29" s="108"/>
      <c r="D29" s="108"/>
      <c r="E29" s="108"/>
      <c r="F29" s="108"/>
      <c r="G29" s="108"/>
      <c r="H29" s="112"/>
      <c r="I29" s="112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10"/>
      <c r="U29" s="108"/>
      <c r="V29" s="108"/>
      <c r="W29" s="108"/>
      <c r="X29" s="108"/>
      <c r="Y29" s="112"/>
      <c r="Z29" s="108"/>
      <c r="AA29" s="108"/>
      <c r="AB29" s="108"/>
      <c r="AC29" s="108"/>
    </row>
    <row r="30" spans="1:29" ht="18.75" x14ac:dyDescent="0.3">
      <c r="A30" s="105">
        <v>2000</v>
      </c>
      <c r="B30" s="108"/>
      <c r="C30" s="108"/>
      <c r="D30" s="108"/>
      <c r="E30" s="108"/>
      <c r="F30" s="108"/>
      <c r="G30" s="108"/>
      <c r="H30" s="112"/>
      <c r="I30" s="112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</row>
    <row r="31" spans="1:29" x14ac:dyDescent="0.25">
      <c r="A31" s="105">
        <v>2500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</row>
    <row r="32" spans="1:29" x14ac:dyDescent="0.25">
      <c r="A32" s="104" t="s">
        <v>39</v>
      </c>
    </row>
    <row r="33" spans="1:6" x14ac:dyDescent="0.25">
      <c r="A33" s="114" t="s">
        <v>230</v>
      </c>
      <c r="B33" s="108" t="s">
        <v>231</v>
      </c>
      <c r="E33" s="108" t="s">
        <v>230</v>
      </c>
      <c r="F33" s="108" t="s">
        <v>231</v>
      </c>
    </row>
    <row r="34" spans="1:6" ht="18.75" x14ac:dyDescent="0.3">
      <c r="A34" s="104" t="s">
        <v>33</v>
      </c>
      <c r="E34" s="115" t="s">
        <v>232</v>
      </c>
      <c r="F34" s="112"/>
    </row>
    <row r="35" spans="1:6" ht="18.75" x14ac:dyDescent="0.3">
      <c r="A35" s="116" t="s">
        <v>116</v>
      </c>
      <c r="B35" s="112"/>
      <c r="E35" s="115" t="s">
        <v>20</v>
      </c>
      <c r="F35" s="112"/>
    </row>
    <row r="36" spans="1:6" ht="18.75" x14ac:dyDescent="0.3">
      <c r="A36" s="116" t="s">
        <v>117</v>
      </c>
      <c r="B36" s="112"/>
      <c r="E36" s="115" t="s">
        <v>96</v>
      </c>
      <c r="F36" s="112"/>
    </row>
    <row r="37" spans="1:6" ht="18.75" x14ac:dyDescent="0.3">
      <c r="A37" s="116" t="s">
        <v>118</v>
      </c>
      <c r="B37" s="112"/>
      <c r="E37" s="115" t="s">
        <v>233</v>
      </c>
      <c r="F37" s="112"/>
    </row>
    <row r="38" spans="1:6" ht="18.75" x14ac:dyDescent="0.3">
      <c r="A38" s="116" t="s">
        <v>119</v>
      </c>
      <c r="B38" s="112"/>
      <c r="E38" s="117"/>
      <c r="F38" s="108"/>
    </row>
    <row r="39" spans="1:6" ht="18.75" x14ac:dyDescent="0.3">
      <c r="A39" s="116" t="s">
        <v>120</v>
      </c>
      <c r="B39" s="112"/>
      <c r="E39" s="117"/>
      <c r="F39" s="108"/>
    </row>
    <row r="40" spans="1:6" ht="21" x14ac:dyDescent="0.35">
      <c r="A40" s="118" t="s">
        <v>234</v>
      </c>
    </row>
    <row r="41" spans="1:6" x14ac:dyDescent="0.25">
      <c r="A41" s="119" t="s">
        <v>235</v>
      </c>
      <c r="B41" s="119"/>
    </row>
    <row r="42" spans="1:6" x14ac:dyDescent="0.25">
      <c r="A42" s="120" t="s">
        <v>33</v>
      </c>
      <c r="B42" s="119"/>
    </row>
    <row r="43" spans="1:6" x14ac:dyDescent="0.25">
      <c r="A43" s="117" t="s">
        <v>164</v>
      </c>
      <c r="B43" s="108"/>
    </row>
    <row r="44" spans="1:6" x14ac:dyDescent="0.25">
      <c r="A44" s="117" t="s">
        <v>165</v>
      </c>
      <c r="B44" s="108"/>
    </row>
    <row r="45" spans="1:6" x14ac:dyDescent="0.25">
      <c r="A45" s="117" t="s">
        <v>166</v>
      </c>
      <c r="B45" s="108"/>
    </row>
    <row r="46" spans="1:6" x14ac:dyDescent="0.25">
      <c r="A46" s="117" t="s">
        <v>167</v>
      </c>
      <c r="B46" s="108"/>
    </row>
    <row r="47" spans="1:6" x14ac:dyDescent="0.25">
      <c r="A47" s="117" t="s">
        <v>168</v>
      </c>
      <c r="B47" s="108"/>
    </row>
    <row r="48" spans="1:6" x14ac:dyDescent="0.25">
      <c r="A48" s="117" t="s">
        <v>169</v>
      </c>
      <c r="B48" s="108"/>
    </row>
    <row r="49" spans="1:2" x14ac:dyDescent="0.25">
      <c r="A49" s="117" t="s">
        <v>170</v>
      </c>
      <c r="B49" s="108"/>
    </row>
    <row r="50" spans="1:2" x14ac:dyDescent="0.25">
      <c r="A50" s="117" t="s">
        <v>171</v>
      </c>
      <c r="B50" s="108"/>
    </row>
    <row r="51" spans="1:2" x14ac:dyDescent="0.25">
      <c r="A51" s="117" t="s">
        <v>172</v>
      </c>
      <c r="B51" s="108"/>
    </row>
    <row r="52" spans="1:2" x14ac:dyDescent="0.25">
      <c r="A52" s="117" t="s">
        <v>173</v>
      </c>
      <c r="B52" s="108"/>
    </row>
    <row r="53" spans="1:2" x14ac:dyDescent="0.25">
      <c r="A53" s="117" t="s">
        <v>174</v>
      </c>
      <c r="B53" s="108"/>
    </row>
    <row r="54" spans="1:2" x14ac:dyDescent="0.25">
      <c r="A54" s="117" t="s">
        <v>175</v>
      </c>
      <c r="B54" s="108"/>
    </row>
    <row r="55" spans="1:2" x14ac:dyDescent="0.25">
      <c r="A55" s="117" t="s">
        <v>176</v>
      </c>
      <c r="B55" s="108"/>
    </row>
    <row r="56" spans="1:2" x14ac:dyDescent="0.25">
      <c r="A56" s="121" t="s">
        <v>177</v>
      </c>
      <c r="B56" s="91"/>
    </row>
    <row r="57" spans="1:2" x14ac:dyDescent="0.25">
      <c r="A57" s="121" t="s">
        <v>178</v>
      </c>
      <c r="B57" s="91"/>
    </row>
    <row r="58" spans="1:2" x14ac:dyDescent="0.25">
      <c r="A58" s="121" t="s">
        <v>179</v>
      </c>
      <c r="B58" s="91"/>
    </row>
    <row r="59" spans="1:2" x14ac:dyDescent="0.25">
      <c r="A59" s="122"/>
    </row>
    <row r="60" spans="1:2" x14ac:dyDescent="0.25">
      <c r="A60" s="121" t="s">
        <v>180</v>
      </c>
      <c r="B60" s="91"/>
    </row>
    <row r="61" spans="1:2" x14ac:dyDescent="0.25">
      <c r="A61" s="121" t="s">
        <v>236</v>
      </c>
      <c r="B61" s="91"/>
    </row>
    <row r="62" spans="1:2" x14ac:dyDescent="0.25">
      <c r="A62" s="121" t="s">
        <v>186</v>
      </c>
      <c r="B62" s="91"/>
    </row>
    <row r="64" spans="1:2" x14ac:dyDescent="0.25">
      <c r="A64" s="121" t="s">
        <v>180</v>
      </c>
      <c r="B64" s="91"/>
    </row>
    <row r="65" spans="1:2" x14ac:dyDescent="0.25">
      <c r="A65" s="121" t="s">
        <v>236</v>
      </c>
      <c r="B65" s="91"/>
    </row>
    <row r="66" spans="1:2" x14ac:dyDescent="0.25">
      <c r="A66" s="121" t="s">
        <v>186</v>
      </c>
      <c r="B66" s="91"/>
    </row>
    <row r="67" spans="1:2" x14ac:dyDescent="0.25">
      <c r="A67" s="121" t="s">
        <v>237</v>
      </c>
      <c r="B67" s="123"/>
    </row>
    <row r="68" spans="1:2" x14ac:dyDescent="0.25">
      <c r="A68" s="121" t="s">
        <v>238</v>
      </c>
      <c r="B68" s="123"/>
    </row>
    <row r="69" spans="1:2" x14ac:dyDescent="0.25">
      <c r="A69" s="121" t="s">
        <v>239</v>
      </c>
      <c r="B69" s="123"/>
    </row>
    <row r="70" spans="1:2" x14ac:dyDescent="0.25">
      <c r="A70" s="121" t="s">
        <v>240</v>
      </c>
      <c r="B70" s="123"/>
    </row>
    <row r="71" spans="1:2" x14ac:dyDescent="0.25">
      <c r="A71" s="121" t="s">
        <v>241</v>
      </c>
      <c r="B71" s="123"/>
    </row>
    <row r="72" spans="1:2" x14ac:dyDescent="0.25">
      <c r="A72" s="121" t="s">
        <v>242</v>
      </c>
      <c r="B72" s="123"/>
    </row>
    <row r="73" spans="1:2" x14ac:dyDescent="0.25">
      <c r="A73" s="121" t="s">
        <v>243</v>
      </c>
      <c r="B73" s="123"/>
    </row>
    <row r="74" spans="1:2" x14ac:dyDescent="0.25">
      <c r="A74" s="121" t="s">
        <v>244</v>
      </c>
      <c r="B74" s="123"/>
    </row>
    <row r="75" spans="1:2" x14ac:dyDescent="0.25">
      <c r="A75" s="121" t="s">
        <v>245</v>
      </c>
      <c r="B75" s="123"/>
    </row>
    <row r="76" spans="1:2" x14ac:dyDescent="0.25">
      <c r="A76" s="121" t="s">
        <v>246</v>
      </c>
      <c r="B76" s="123"/>
    </row>
    <row r="77" spans="1:2" x14ac:dyDescent="0.25">
      <c r="A77" s="121" t="s">
        <v>247</v>
      </c>
      <c r="B77" s="123"/>
    </row>
    <row r="78" spans="1:2" x14ac:dyDescent="0.25">
      <c r="A78" s="121" t="s">
        <v>248</v>
      </c>
      <c r="B78" s="123"/>
    </row>
    <row r="79" spans="1:2" x14ac:dyDescent="0.25">
      <c r="A79" s="104" t="s">
        <v>249</v>
      </c>
    </row>
    <row r="80" spans="1:2" x14ac:dyDescent="0.25">
      <c r="A80" s="104" t="s">
        <v>250</v>
      </c>
    </row>
    <row r="81" spans="1:1" ht="14.45" customHeight="1" x14ac:dyDescent="0.25">
      <c r="A81" s="152" t="s">
        <v>251</v>
      </c>
    </row>
    <row r="82" spans="1:1" x14ac:dyDescent="0.25">
      <c r="A82" s="152"/>
    </row>
  </sheetData>
  <sheetProtection selectLockedCells="1" selectUnlockedCells="1"/>
  <mergeCells count="1">
    <mergeCell ref="A81:A8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67</vt:i4>
      </vt:variant>
    </vt:vector>
  </HeadingPairs>
  <TitlesOfParts>
    <vt:vector size="70" baseType="lpstr">
      <vt:lpstr>ОЛ</vt:lpstr>
      <vt:lpstr>Списки</vt:lpstr>
      <vt:lpstr>автоматы и токи</vt:lpstr>
      <vt:lpstr>GSM</vt:lpstr>
      <vt:lpstr>Iномввод</vt:lpstr>
      <vt:lpstr>IномОЛ</vt:lpstr>
      <vt:lpstr>Iномрв</vt:lpstr>
      <vt:lpstr>Iномсекц</vt:lpstr>
      <vt:lpstr>OptidinBM125</vt:lpstr>
      <vt:lpstr>OptidinBM63</vt:lpstr>
      <vt:lpstr>OptiMatD</vt:lpstr>
      <vt:lpstr>OptiMatE</vt:lpstr>
      <vt:lpstr>Uном</vt:lpstr>
      <vt:lpstr>автоматы</vt:lpstr>
      <vt:lpstr>Амперметры</vt:lpstr>
      <vt:lpstr>ВА0436</vt:lpstr>
      <vt:lpstr>ВА4729</vt:lpstr>
      <vt:lpstr>ВА5135</vt:lpstr>
      <vt:lpstr>ВА5139</vt:lpstr>
      <vt:lpstr>ВА5341</vt:lpstr>
      <vt:lpstr>ВА5343</vt:lpstr>
      <vt:lpstr>ВА5541</vt:lpstr>
      <vt:lpstr>ВА5543</vt:lpstr>
      <vt:lpstr>ВА5731</vt:lpstr>
      <vt:lpstr>ВА5735</vt:lpstr>
      <vt:lpstr>ВА5739</vt:lpstr>
      <vt:lpstr>ВА57Ф31</vt:lpstr>
      <vt:lpstr>ВА57Ф35</vt:lpstr>
      <vt:lpstr>ВА8832</vt:lpstr>
      <vt:lpstr>ВА8833</vt:lpstr>
      <vt:lpstr>ВА8835</vt:lpstr>
      <vt:lpstr>ВА8837</vt:lpstr>
      <vt:lpstr>ВА8840</vt:lpstr>
      <vt:lpstr>ВентТО</vt:lpstr>
      <vt:lpstr>ВНАп</vt:lpstr>
      <vt:lpstr>ВоздухКабель</vt:lpstr>
      <vt:lpstr>Вольтметр</vt:lpstr>
      <vt:lpstr>Выключательввод</vt:lpstr>
      <vt:lpstr>Климат</vt:lpstr>
      <vt:lpstr>КолОЛ</vt:lpstr>
      <vt:lpstr>Колтр</vt:lpstr>
      <vt:lpstr>Комм</vt:lpstr>
      <vt:lpstr>МГ</vt:lpstr>
      <vt:lpstr>Мощность</vt:lpstr>
      <vt:lpstr>НЕТ</vt:lpstr>
      <vt:lpstr>ОЛ!Область_печати</vt:lpstr>
      <vt:lpstr>ОПНВН10</vt:lpstr>
      <vt:lpstr>ОПНВН6</vt:lpstr>
      <vt:lpstr>ОПННН</vt:lpstr>
      <vt:lpstr>ПКТ10</vt:lpstr>
      <vt:lpstr>ПКТ6</vt:lpstr>
      <vt:lpstr>Предохранитель</vt:lpstr>
      <vt:lpstr>разъединительввод</vt:lpstr>
      <vt:lpstr>Разъедсекц</vt:lpstr>
      <vt:lpstr>РБК0</vt:lpstr>
      <vt:lpstr>РБК1</vt:lpstr>
      <vt:lpstr>РБК2</vt:lpstr>
      <vt:lpstr>РБК3</vt:lpstr>
      <vt:lpstr>Схематр</vt:lpstr>
      <vt:lpstr>Счетчик</vt:lpstr>
      <vt:lpstr>ТипОЛ</vt:lpstr>
      <vt:lpstr>ТипСекц</vt:lpstr>
      <vt:lpstr>Типсчетчика</vt:lpstr>
      <vt:lpstr>Типтр</vt:lpstr>
      <vt:lpstr>Тртока</vt:lpstr>
      <vt:lpstr>Тртокаввод</vt:lpstr>
      <vt:lpstr>ТТОЛ</vt:lpstr>
      <vt:lpstr>Тупиковая</vt:lpstr>
      <vt:lpstr>Фидер</vt:lpstr>
      <vt:lpstr>Фотореле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Маркелова Наталья Викторовна</cp:lastModifiedBy>
  <cp:revision>1</cp:revision>
  <cp:lastPrinted>2022-03-30T23:34:09Z</cp:lastPrinted>
  <dcterms:created xsi:type="dcterms:W3CDTF">2017-02-06T23:37:51Z</dcterms:created>
  <dcterms:modified xsi:type="dcterms:W3CDTF">2025-02-19T04:10:47Z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